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EM TC, CD, LT(05.3.2022)\DIEM TC, CD, LT(30.1.2022)\DIEM\DIEM CHUYEN LEN MANG\"/>
    </mc:Choice>
  </mc:AlternateContent>
  <bookViews>
    <workbookView xWindow="0" yWindow="0" windowWidth="15360" windowHeight="6720"/>
  </bookViews>
  <sheets>
    <sheet name="CK8 VI TRI 1" sheetId="11" r:id="rId1"/>
    <sheet name="CK8 VI TRI 2" sheetId="2" r:id="rId2"/>
    <sheet name="CKT17" sheetId="4" r:id="rId3"/>
    <sheet name="CKX18 VI TRI 1" sheetId="6" r:id="rId4"/>
    <sheet name="CKX18 VI TRI 2" sheetId="10" r:id="rId5"/>
    <sheet name="CTN1" sheetId="8" r:id="rId6"/>
  </sheets>
  <definedNames>
    <definedName name="_xlnm._FilterDatabase" localSheetId="0" hidden="1">'CK8 VI TRI 1'!$A$1:$PP$22</definedName>
    <definedName name="_xlnm._FilterDatabase" localSheetId="1" hidden="1">'CK8 VI TRI 2'!$A$1:$PP$11</definedName>
    <definedName name="_xlnm._FilterDatabase" localSheetId="2" hidden="1">'CKT17'!$A$1:$OT$24</definedName>
    <definedName name="_xlnm._FilterDatabase" localSheetId="3" hidden="1">'CKX18 VI TRI 1'!$A$1:$OK$6</definedName>
    <definedName name="_xlnm._FilterDatabase" localSheetId="4" hidden="1">'CKX18 VI TRI 2'!$A$1:$OK$6</definedName>
    <definedName name="_xlnm._FilterDatabase" localSheetId="5" hidden="1">'CTN1'!$A$1:$LW$13</definedName>
    <definedName name="_xlnm.Print_Titles" localSheetId="1">'CK8 VI TRI 2'!$A:$I,'CK8 VI TRI 2'!$1:$1</definedName>
    <definedName name="_xlnm.Print_Titles" localSheetId="2">'CKT17'!$A:$I,'CKT17'!$1:$1</definedName>
    <definedName name="_xlnm.Print_Titles" localSheetId="3">'CKX18 VI TRI 1'!$A:$I</definedName>
    <definedName name="_xlnm.Print_Titles" localSheetId="5">'CTN1'!$A:$E,'CTN1'!$1:$1</definedName>
  </definedNames>
  <calcPr calcId="152511"/>
</workbook>
</file>

<file path=xl/calcChain.xml><?xml version="1.0" encoding="utf-8"?>
<calcChain xmlns="http://schemas.openxmlformats.org/spreadsheetml/2006/main">
  <c r="OC6" i="10" l="1"/>
  <c r="OE6" i="10" s="1"/>
  <c r="OF6" i="10" s="1"/>
  <c r="OG6" i="10" s="1"/>
  <c r="OA2" i="6"/>
  <c r="OC2" i="6" s="1"/>
  <c r="OE2" i="6" s="1"/>
  <c r="OF2" i="6" s="1"/>
  <c r="OD6" i="10" l="1"/>
  <c r="OD2" i="6"/>
  <c r="PH3" i="11" l="1"/>
  <c r="PJ3" i="11" s="1"/>
  <c r="PK3" i="11" s="1"/>
  <c r="PL3" i="11" s="1"/>
  <c r="PH4" i="11"/>
  <c r="PJ4" i="11" s="1"/>
  <c r="PK4" i="11" s="1"/>
  <c r="PL4" i="11" s="1"/>
  <c r="PH5" i="11"/>
  <c r="PJ5" i="11" s="1"/>
  <c r="PK5" i="11" s="1"/>
  <c r="PL5" i="11" s="1"/>
  <c r="PH6" i="11"/>
  <c r="PJ6" i="11" s="1"/>
  <c r="PK6" i="11" s="1"/>
  <c r="PL6" i="11" s="1"/>
  <c r="PH7" i="11"/>
  <c r="PJ7" i="11" s="1"/>
  <c r="PK7" i="11" s="1"/>
  <c r="PL7" i="11" s="1"/>
  <c r="PH8" i="11"/>
  <c r="PJ8" i="11" s="1"/>
  <c r="PK8" i="11" s="1"/>
  <c r="PL8" i="11" s="1"/>
  <c r="PH9" i="11"/>
  <c r="PJ9" i="11" s="1"/>
  <c r="PK9" i="11" s="1"/>
  <c r="PL9" i="11" s="1"/>
  <c r="PH10" i="11"/>
  <c r="PJ10" i="11" s="1"/>
  <c r="PK10" i="11" s="1"/>
  <c r="PL10" i="11" s="1"/>
  <c r="PH11" i="11"/>
  <c r="PJ11" i="11" s="1"/>
  <c r="PK11" i="11" s="1"/>
  <c r="PL11" i="11" s="1"/>
  <c r="PH12" i="11"/>
  <c r="PJ12" i="11" s="1"/>
  <c r="PK12" i="11" s="1"/>
  <c r="PL12" i="11" s="1"/>
  <c r="PH13" i="11"/>
  <c r="PJ13" i="11" s="1"/>
  <c r="PK13" i="11" s="1"/>
  <c r="PL13" i="11" s="1"/>
  <c r="PH14" i="11"/>
  <c r="PJ14" i="11" s="1"/>
  <c r="PK14" i="11" s="1"/>
  <c r="PL14" i="11" s="1"/>
  <c r="PH15" i="11"/>
  <c r="PJ15" i="11" s="1"/>
  <c r="PK15" i="11" s="1"/>
  <c r="PL15" i="11" s="1"/>
  <c r="PH16" i="11"/>
  <c r="PJ16" i="11" s="1"/>
  <c r="PK16" i="11" s="1"/>
  <c r="PL16" i="11" s="1"/>
  <c r="PH17" i="11"/>
  <c r="PJ17" i="11" s="1"/>
  <c r="PK17" i="11" s="1"/>
  <c r="PL17" i="11" s="1"/>
  <c r="PH18" i="11"/>
  <c r="PJ18" i="11" s="1"/>
  <c r="PK18" i="11" s="1"/>
  <c r="PL18" i="11" s="1"/>
  <c r="PH19" i="11"/>
  <c r="PJ19" i="11" s="1"/>
  <c r="PK19" i="11" s="1"/>
  <c r="PL19" i="11" s="1"/>
  <c r="PH20" i="11"/>
  <c r="PJ20" i="11" s="1"/>
  <c r="PK20" i="11" s="1"/>
  <c r="PL20" i="11" s="1"/>
  <c r="PH21" i="11"/>
  <c r="PJ21" i="11" s="1"/>
  <c r="PK21" i="11" s="1"/>
  <c r="PL21" i="11" s="1"/>
  <c r="PH22" i="11"/>
  <c r="PJ22" i="11" s="1"/>
  <c r="PK22" i="11" s="1"/>
  <c r="PL22" i="11" s="1"/>
  <c r="PH2" i="11"/>
  <c r="PH3" i="2"/>
  <c r="PI3" i="2" s="1"/>
  <c r="PH4" i="2"/>
  <c r="PJ4" i="2" s="1"/>
  <c r="PK4" i="2" s="1"/>
  <c r="PH5" i="2"/>
  <c r="PI5" i="2" s="1"/>
  <c r="PH6" i="2"/>
  <c r="PJ6" i="2" s="1"/>
  <c r="PK6" i="2" s="1"/>
  <c r="PH7" i="2"/>
  <c r="PI7" i="2" s="1"/>
  <c r="PH8" i="2"/>
  <c r="PJ8" i="2" s="1"/>
  <c r="PK8" i="2" s="1"/>
  <c r="PH9" i="2"/>
  <c r="PI9" i="2" s="1"/>
  <c r="PH10" i="2"/>
  <c r="PJ10" i="2" s="1"/>
  <c r="PK10" i="2" s="1"/>
  <c r="PH11" i="2"/>
  <c r="PI11" i="2" s="1"/>
  <c r="PH2" i="2"/>
  <c r="PI2" i="2" s="1"/>
  <c r="OL3" i="4"/>
  <c r="ON3" i="4" s="1"/>
  <c r="OO3" i="4" s="1"/>
  <c r="OL4" i="4"/>
  <c r="ON4" i="4" s="1"/>
  <c r="OO4" i="4" s="1"/>
  <c r="OL5" i="4"/>
  <c r="ON5" i="4" s="1"/>
  <c r="OO5" i="4" s="1"/>
  <c r="OL6" i="4"/>
  <c r="OM6" i="4" s="1"/>
  <c r="OL7" i="4"/>
  <c r="ON7" i="4" s="1"/>
  <c r="OO7" i="4" s="1"/>
  <c r="OL8" i="4"/>
  <c r="ON8" i="4" s="1"/>
  <c r="OO8" i="4" s="1"/>
  <c r="OL9" i="4"/>
  <c r="ON9" i="4" s="1"/>
  <c r="OO9" i="4" s="1"/>
  <c r="OL10" i="4"/>
  <c r="OM10" i="4" s="1"/>
  <c r="OL11" i="4"/>
  <c r="ON11" i="4" s="1"/>
  <c r="OO11" i="4" s="1"/>
  <c r="OL12" i="4"/>
  <c r="ON12" i="4" s="1"/>
  <c r="OO12" i="4" s="1"/>
  <c r="OL13" i="4"/>
  <c r="ON13" i="4" s="1"/>
  <c r="OO13" i="4" s="1"/>
  <c r="OL14" i="4"/>
  <c r="OM14" i="4" s="1"/>
  <c r="OL15" i="4"/>
  <c r="ON15" i="4" s="1"/>
  <c r="OO15" i="4" s="1"/>
  <c r="OL16" i="4"/>
  <c r="ON16" i="4" s="1"/>
  <c r="OO16" i="4" s="1"/>
  <c r="OL17" i="4"/>
  <c r="ON17" i="4" s="1"/>
  <c r="OO17" i="4" s="1"/>
  <c r="OL18" i="4"/>
  <c r="OM18" i="4" s="1"/>
  <c r="OL19" i="4"/>
  <c r="ON19" i="4" s="1"/>
  <c r="OO19" i="4" s="1"/>
  <c r="OL20" i="4"/>
  <c r="ON20" i="4" s="1"/>
  <c r="OO20" i="4" s="1"/>
  <c r="OL21" i="4"/>
  <c r="ON21" i="4" s="1"/>
  <c r="OO21" i="4" s="1"/>
  <c r="OL22" i="4"/>
  <c r="OM22" i="4" s="1"/>
  <c r="OL23" i="4"/>
  <c r="ON23" i="4" s="1"/>
  <c r="OO23" i="4" s="1"/>
  <c r="OL24" i="4"/>
  <c r="ON24" i="4" s="1"/>
  <c r="OO24" i="4" s="1"/>
  <c r="OL2" i="4"/>
  <c r="OM2" i="4" s="1"/>
  <c r="PJ7" i="2" l="1"/>
  <c r="PK7" i="2" s="1"/>
  <c r="PL10" i="2"/>
  <c r="PL8" i="2"/>
  <c r="PL6" i="2"/>
  <c r="PL4" i="2"/>
  <c r="PJ11" i="2"/>
  <c r="PK11" i="2" s="1"/>
  <c r="PJ3" i="2"/>
  <c r="PK3" i="2" s="1"/>
  <c r="OM24" i="4"/>
  <c r="OM20" i="4"/>
  <c r="OM16" i="4"/>
  <c r="OM12" i="4"/>
  <c r="OM8" i="4"/>
  <c r="OM4" i="4"/>
  <c r="ON22" i="4"/>
  <c r="OO22" i="4" s="1"/>
  <c r="ON18" i="4"/>
  <c r="OO18" i="4" s="1"/>
  <c r="OP18" i="4" s="1"/>
  <c r="ON14" i="4"/>
  <c r="OO14" i="4" s="1"/>
  <c r="ON10" i="4"/>
  <c r="OO10" i="4" s="1"/>
  <c r="OP10" i="4" s="1"/>
  <c r="ON6" i="4"/>
  <c r="OO6" i="4" s="1"/>
  <c r="OP23" i="4"/>
  <c r="OP21" i="4"/>
  <c r="OP15" i="4"/>
  <c r="OP13" i="4"/>
  <c r="OP9" i="4"/>
  <c r="OP7" i="4"/>
  <c r="OP3" i="4"/>
  <c r="OP24" i="4"/>
  <c r="OP20" i="4"/>
  <c r="OP16" i="4"/>
  <c r="OP12" i="4"/>
  <c r="OP8" i="4"/>
  <c r="OP4" i="4"/>
  <c r="OP19" i="4"/>
  <c r="OP17" i="4"/>
  <c r="OP11" i="4"/>
  <c r="OP5" i="4"/>
  <c r="OM23" i="4"/>
  <c r="OM21" i="4"/>
  <c r="OM19" i="4"/>
  <c r="OM17" i="4"/>
  <c r="OM15" i="4"/>
  <c r="OM13" i="4"/>
  <c r="OM11" i="4"/>
  <c r="OM9" i="4"/>
  <c r="OM7" i="4"/>
  <c r="OM5" i="4"/>
  <c r="OM3" i="4"/>
  <c r="PI21" i="11"/>
  <c r="PI19" i="11"/>
  <c r="PI17" i="11"/>
  <c r="PI15" i="11"/>
  <c r="PI13" i="11"/>
  <c r="PI11" i="11"/>
  <c r="PI9" i="11"/>
  <c r="PI7" i="11"/>
  <c r="PI5" i="11"/>
  <c r="PI3" i="11"/>
  <c r="PI22" i="11"/>
  <c r="PI20" i="11"/>
  <c r="PI18" i="11"/>
  <c r="PI16" i="11"/>
  <c r="PI14" i="11"/>
  <c r="PI12" i="11"/>
  <c r="PI10" i="11"/>
  <c r="PI8" i="11"/>
  <c r="PI6" i="11"/>
  <c r="PI4" i="11"/>
  <c r="PJ9" i="2"/>
  <c r="PK9" i="2" s="1"/>
  <c r="PJ5" i="2"/>
  <c r="PK5" i="2" s="1"/>
  <c r="PI10" i="2"/>
  <c r="PI8" i="2"/>
  <c r="PI6" i="2"/>
  <c r="PI4" i="2"/>
  <c r="OA3" i="10"/>
  <c r="OC3" i="10" s="1"/>
  <c r="OA4" i="10"/>
  <c r="OC4" i="10" s="1"/>
  <c r="OA5" i="10"/>
  <c r="OC5" i="10" s="1"/>
  <c r="OA2" i="10"/>
  <c r="OC2" i="10" s="1"/>
  <c r="OA3" i="6"/>
  <c r="OC3" i="6" s="1"/>
  <c r="OA4" i="6"/>
  <c r="OC4" i="6" s="1"/>
  <c r="OA5" i="6"/>
  <c r="OC5" i="6" s="1"/>
  <c r="OA6" i="6"/>
  <c r="OC6" i="6" s="1"/>
  <c r="PL5" i="2" l="1"/>
  <c r="PL11" i="2"/>
  <c r="PL9" i="2"/>
  <c r="PL3" i="2"/>
  <c r="PL7" i="2"/>
  <c r="OP6" i="4"/>
  <c r="OP14" i="4"/>
  <c r="OP22" i="4"/>
  <c r="OE2" i="10"/>
  <c r="OF2" i="10" s="1"/>
  <c r="OD2" i="10"/>
  <c r="OE4" i="10"/>
  <c r="OF4" i="10" s="1"/>
  <c r="OD4" i="10"/>
  <c r="OE5" i="10"/>
  <c r="OF5" i="10" s="1"/>
  <c r="OD5" i="10"/>
  <c r="OE3" i="10"/>
  <c r="OF3" i="10" s="1"/>
  <c r="OD3" i="10"/>
  <c r="OD6" i="6"/>
  <c r="OE6" i="6"/>
  <c r="OF6" i="6" s="1"/>
  <c r="OD4" i="6"/>
  <c r="OE4" i="6"/>
  <c r="OF4" i="6" s="1"/>
  <c r="OE5" i="6"/>
  <c r="OF5" i="6" s="1"/>
  <c r="OD5" i="6"/>
  <c r="OE3" i="6"/>
  <c r="OF3" i="6" s="1"/>
  <c r="OD3" i="6"/>
  <c r="PI2" i="11"/>
  <c r="OG3" i="10" l="1"/>
  <c r="OG5" i="10"/>
  <c r="OG4" i="10"/>
  <c r="OG3" i="6"/>
  <c r="OG5" i="6"/>
  <c r="OG4" i="6"/>
  <c r="OG6" i="6"/>
  <c r="PJ2" i="2"/>
  <c r="PK2" i="2" s="1"/>
  <c r="PJ2" i="11"/>
  <c r="PK2" i="11" s="1"/>
  <c r="PL2" i="11" s="1"/>
  <c r="PL2" i="2" l="1"/>
  <c r="LU2" i="8"/>
  <c r="KS2" i="8" l="1"/>
  <c r="KT2" i="8" s="1"/>
  <c r="KS3" i="8"/>
  <c r="KT3" i="8" s="1"/>
  <c r="KS4" i="8"/>
  <c r="KT4" i="8" s="1"/>
  <c r="KS5" i="8"/>
  <c r="KT5" i="8" s="1"/>
  <c r="KS6" i="8"/>
  <c r="KT6" i="8" s="1"/>
  <c r="KS7" i="8"/>
  <c r="KT7" i="8" s="1"/>
  <c r="KS8" i="8"/>
  <c r="KT8" i="8" s="1"/>
  <c r="KS9" i="8"/>
  <c r="KT9" i="8" s="1"/>
  <c r="KS10" i="8"/>
  <c r="KT10" i="8" s="1"/>
  <c r="KS11" i="8"/>
  <c r="KT11" i="8" s="1"/>
  <c r="KS12" i="8"/>
  <c r="KT12" i="8" s="1"/>
  <c r="KS13" i="8"/>
  <c r="KT13" i="8" s="1"/>
  <c r="LA3" i="8" l="1"/>
  <c r="LA4" i="8"/>
  <c r="LA5" i="8"/>
  <c r="LA6" i="8"/>
  <c r="LA7" i="8"/>
  <c r="LA8" i="8"/>
  <c r="LA9" i="8"/>
  <c r="LA10" i="8"/>
  <c r="LA11" i="8"/>
  <c r="LA12" i="8"/>
  <c r="LA13" i="8"/>
  <c r="LA2" i="8"/>
  <c r="LB2" i="8" s="1"/>
  <c r="KZ3" i="8"/>
  <c r="KZ4" i="8"/>
  <c r="KZ5" i="8"/>
  <c r="KZ6" i="8"/>
  <c r="KZ7" i="8"/>
  <c r="KZ8" i="8"/>
  <c r="KZ9" i="8"/>
  <c r="KZ10" i="8"/>
  <c r="KZ11" i="8"/>
  <c r="KZ12" i="8"/>
  <c r="KZ13" i="8"/>
  <c r="KZ2" i="8"/>
  <c r="LB13" i="8" l="1"/>
  <c r="LB11" i="8"/>
  <c r="LB9" i="8"/>
  <c r="LB7" i="8"/>
  <c r="LB5" i="8"/>
  <c r="LB3" i="8"/>
  <c r="LB12" i="8"/>
  <c r="LB10" i="8"/>
  <c r="LB8" i="8"/>
  <c r="LB6" i="8"/>
  <c r="LB4" i="8"/>
  <c r="KM3" i="8"/>
  <c r="KM4" i="8"/>
  <c r="KM5" i="8"/>
  <c r="KM6" i="8"/>
  <c r="KM7" i="8"/>
  <c r="KM8" i="8"/>
  <c r="KM9" i="8"/>
  <c r="KM10" i="8"/>
  <c r="KM11" i="8"/>
  <c r="KM12" i="8"/>
  <c r="KM13" i="8"/>
  <c r="KL3" i="8"/>
  <c r="KL4" i="8"/>
  <c r="KL5" i="8"/>
  <c r="KL6" i="8"/>
  <c r="KL7" i="8"/>
  <c r="KL8" i="8"/>
  <c r="KL9" i="8"/>
  <c r="KL10" i="8"/>
  <c r="KL11" i="8"/>
  <c r="KL12" i="8"/>
  <c r="KL13" i="8"/>
  <c r="KL2" i="8"/>
  <c r="OC3" i="4"/>
  <c r="OC4" i="4"/>
  <c r="OE4" i="4" s="1"/>
  <c r="OF4" i="4" s="1"/>
  <c r="OC5" i="4"/>
  <c r="OC6" i="4"/>
  <c r="OE6" i="4" s="1"/>
  <c r="OF6" i="4" s="1"/>
  <c r="OC7" i="4"/>
  <c r="OE7" i="4" s="1"/>
  <c r="OF7" i="4" s="1"/>
  <c r="OC8" i="4"/>
  <c r="OE8" i="4" s="1"/>
  <c r="OF8" i="4" s="1"/>
  <c r="OC9" i="4"/>
  <c r="OE9" i="4" s="1"/>
  <c r="OF9" i="4" s="1"/>
  <c r="OC10" i="4"/>
  <c r="OE10" i="4" s="1"/>
  <c r="OF10" i="4" s="1"/>
  <c r="OC11" i="4"/>
  <c r="OE11" i="4" s="1"/>
  <c r="OF11" i="4" s="1"/>
  <c r="OC12" i="4"/>
  <c r="OE12" i="4" s="1"/>
  <c r="OF12" i="4" s="1"/>
  <c r="OC13" i="4"/>
  <c r="OE13" i="4" s="1"/>
  <c r="OF13" i="4" s="1"/>
  <c r="OC14" i="4"/>
  <c r="OE14" i="4" s="1"/>
  <c r="OF14" i="4" s="1"/>
  <c r="OC15" i="4"/>
  <c r="OE15" i="4" s="1"/>
  <c r="OF15" i="4" s="1"/>
  <c r="OC16" i="4"/>
  <c r="OE16" i="4" s="1"/>
  <c r="OF16" i="4" s="1"/>
  <c r="OC17" i="4"/>
  <c r="OE17" i="4" s="1"/>
  <c r="OF17" i="4" s="1"/>
  <c r="OC18" i="4"/>
  <c r="OE18" i="4" s="1"/>
  <c r="OF18" i="4" s="1"/>
  <c r="OC19" i="4"/>
  <c r="OE19" i="4" s="1"/>
  <c r="OF19" i="4" s="1"/>
  <c r="OC20" i="4"/>
  <c r="OE20" i="4" s="1"/>
  <c r="OF20" i="4" s="1"/>
  <c r="OC21" i="4"/>
  <c r="OE21" i="4" s="1"/>
  <c r="OF21" i="4" s="1"/>
  <c r="OC22" i="4"/>
  <c r="OE22" i="4" s="1"/>
  <c r="OF22" i="4" s="1"/>
  <c r="OC23" i="4"/>
  <c r="OE23" i="4" s="1"/>
  <c r="OF23" i="4" s="1"/>
  <c r="OC24" i="4"/>
  <c r="OE24" i="4" s="1"/>
  <c r="OF24" i="4" s="1"/>
  <c r="OC2" i="4"/>
  <c r="OB3" i="4"/>
  <c r="OB4" i="4"/>
  <c r="OB5" i="4"/>
  <c r="OB6" i="4"/>
  <c r="OB7" i="4"/>
  <c r="OB8" i="4"/>
  <c r="OB9" i="4"/>
  <c r="OB10" i="4"/>
  <c r="OB11" i="4"/>
  <c r="OB12" i="4"/>
  <c r="OB13" i="4"/>
  <c r="OB14" i="4"/>
  <c r="OB15" i="4"/>
  <c r="OB16" i="4"/>
  <c r="OB17" i="4"/>
  <c r="OB18" i="4"/>
  <c r="OB19" i="4"/>
  <c r="OB20" i="4"/>
  <c r="OB21" i="4"/>
  <c r="OB22" i="4"/>
  <c r="OB23" i="4"/>
  <c r="OB24" i="4"/>
  <c r="OB2" i="4"/>
  <c r="LU3" i="8"/>
  <c r="LU4" i="8"/>
  <c r="LU5" i="8"/>
  <c r="LU6" i="8"/>
  <c r="LU7" i="8"/>
  <c r="LU8" i="8"/>
  <c r="LU9" i="8"/>
  <c r="LU10" i="8"/>
  <c r="LU11" i="8"/>
  <c r="LU12" i="8"/>
  <c r="LU13" i="8"/>
  <c r="OG22" i="4" l="1"/>
  <c r="OG18" i="4"/>
  <c r="OG14" i="4"/>
  <c r="OG10" i="4"/>
  <c r="OG6" i="4"/>
  <c r="KN13" i="8"/>
  <c r="KN9" i="8"/>
  <c r="KN5" i="8"/>
  <c r="KN3" i="8"/>
  <c r="KN11" i="8"/>
  <c r="KN7" i="8"/>
  <c r="KN12" i="8"/>
  <c r="KN10" i="8"/>
  <c r="KN8" i="8"/>
  <c r="KN6" i="8"/>
  <c r="KN4" i="8"/>
  <c r="OD19" i="4"/>
  <c r="OD11" i="4"/>
  <c r="OD23" i="4"/>
  <c r="OD15" i="4"/>
  <c r="OD7" i="4"/>
  <c r="OG24" i="4"/>
  <c r="OG20" i="4"/>
  <c r="OG16" i="4"/>
  <c r="OG12" i="4"/>
  <c r="OG8" i="4"/>
  <c r="OG4" i="4"/>
  <c r="OG23" i="4"/>
  <c r="OG21" i="4"/>
  <c r="OG19" i="4"/>
  <c r="OG17" i="4"/>
  <c r="OG15" i="4"/>
  <c r="OG13" i="4"/>
  <c r="OG11" i="4"/>
  <c r="OG9" i="4"/>
  <c r="OG7" i="4"/>
  <c r="OE5" i="4"/>
  <c r="OF5" i="4" s="1"/>
  <c r="OD5" i="4"/>
  <c r="OE3" i="4"/>
  <c r="OF3" i="4" s="1"/>
  <c r="OD3" i="4"/>
  <c r="OD21" i="4"/>
  <c r="OD17" i="4"/>
  <c r="OD13" i="4"/>
  <c r="OD9" i="4"/>
  <c r="OD24" i="4"/>
  <c r="OD22" i="4"/>
  <c r="OD20" i="4"/>
  <c r="OD18" i="4"/>
  <c r="OD16" i="4"/>
  <c r="OD14" i="4"/>
  <c r="OD12" i="4"/>
  <c r="OD10" i="4"/>
  <c r="OD8" i="4"/>
  <c r="OD6" i="4"/>
  <c r="OD4" i="4"/>
  <c r="OJ3" i="10"/>
  <c r="OJ4" i="10"/>
  <c r="OJ5" i="10"/>
  <c r="OJ6" i="10"/>
  <c r="OJ2" i="10"/>
  <c r="OJ3" i="6"/>
  <c r="OJ4" i="6"/>
  <c r="OJ5" i="6"/>
  <c r="OJ6" i="6"/>
  <c r="OJ2" i="6"/>
  <c r="OS3" i="4"/>
  <c r="OS4" i="4"/>
  <c r="OT4" i="4" s="1"/>
  <c r="OS5" i="4"/>
  <c r="OS6" i="4"/>
  <c r="OT6" i="4" s="1"/>
  <c r="OS7" i="4"/>
  <c r="OT7" i="4" s="1"/>
  <c r="OS8" i="4"/>
  <c r="OT8" i="4" s="1"/>
  <c r="OS9" i="4"/>
  <c r="OT9" i="4" s="1"/>
  <c r="OS10" i="4"/>
  <c r="OT10" i="4" s="1"/>
  <c r="OS11" i="4"/>
  <c r="OT11" i="4" s="1"/>
  <c r="OS12" i="4"/>
  <c r="OT12" i="4" s="1"/>
  <c r="OS13" i="4"/>
  <c r="OT13" i="4" s="1"/>
  <c r="OS14" i="4"/>
  <c r="OT14" i="4" s="1"/>
  <c r="OS15" i="4"/>
  <c r="OT15" i="4" s="1"/>
  <c r="OS16" i="4"/>
  <c r="OT16" i="4" s="1"/>
  <c r="OS17" i="4"/>
  <c r="OT17" i="4" s="1"/>
  <c r="OS18" i="4"/>
  <c r="OT18" i="4" s="1"/>
  <c r="OS19" i="4"/>
  <c r="OT19" i="4" s="1"/>
  <c r="OS20" i="4"/>
  <c r="OT20" i="4" s="1"/>
  <c r="OS21" i="4"/>
  <c r="OT21" i="4" s="1"/>
  <c r="OS22" i="4"/>
  <c r="OT22" i="4" s="1"/>
  <c r="OS23" i="4"/>
  <c r="OT23" i="4" s="1"/>
  <c r="OS24" i="4"/>
  <c r="OT24" i="4" s="1"/>
  <c r="OS2" i="4"/>
  <c r="PO3" i="2"/>
  <c r="PO4" i="2"/>
  <c r="PO5" i="2"/>
  <c r="PO19" i="2"/>
  <c r="PO6" i="2"/>
  <c r="PO7" i="2"/>
  <c r="PO8" i="2"/>
  <c r="PO9" i="2"/>
  <c r="PO10" i="2"/>
  <c r="PO11" i="2"/>
  <c r="PO2" i="2"/>
  <c r="OT3" i="4" l="1"/>
  <c r="OT5" i="4"/>
  <c r="OG3" i="4"/>
  <c r="OG5" i="4"/>
  <c r="PO3" i="11"/>
  <c r="PO4" i="11"/>
  <c r="PO5" i="11"/>
  <c r="PO6" i="11"/>
  <c r="PO7" i="11"/>
  <c r="PO8" i="11"/>
  <c r="PO9" i="11"/>
  <c r="PO10" i="11"/>
  <c r="PO11" i="11"/>
  <c r="PO12" i="11"/>
  <c r="PO13" i="11"/>
  <c r="PO14" i="11"/>
  <c r="PO15" i="11"/>
  <c r="PO16" i="11"/>
  <c r="PO17" i="11"/>
  <c r="PO18" i="11"/>
  <c r="PO19" i="11"/>
  <c r="PO20" i="11"/>
  <c r="PO21" i="11"/>
  <c r="PO22" i="11"/>
  <c r="PO2" i="11"/>
  <c r="HA6" i="10" l="1"/>
  <c r="HC6" i="10" s="1"/>
  <c r="HD6" i="10" s="1"/>
  <c r="GZ6" i="10"/>
  <c r="DE6" i="10"/>
  <c r="DG6" i="10" s="1"/>
  <c r="DH6" i="10" s="1"/>
  <c r="DD6" i="10"/>
  <c r="DI6" i="10" l="1"/>
  <c r="HE6" i="10"/>
  <c r="HB6" i="10"/>
  <c r="BE6" i="10" l="1"/>
  <c r="BG6" i="10" s="1"/>
  <c r="BH6" i="10" s="1"/>
  <c r="BD6" i="10"/>
  <c r="BI6" i="10" l="1"/>
  <c r="NR3" i="10"/>
  <c r="NR4" i="10"/>
  <c r="NR5" i="10"/>
  <c r="NR6" i="10"/>
  <c r="NQ3" i="10"/>
  <c r="NQ4" i="10"/>
  <c r="NQ5" i="10"/>
  <c r="NQ6" i="10"/>
  <c r="NQ2" i="10"/>
  <c r="NS4" i="10" l="1"/>
  <c r="NT6" i="10"/>
  <c r="NU6" i="10" s="1"/>
  <c r="NT5" i="10"/>
  <c r="NU5" i="10" s="1"/>
  <c r="NT3" i="10"/>
  <c r="NU3" i="10" s="1"/>
  <c r="NS6" i="10"/>
  <c r="NS3" i="10"/>
  <c r="NT4" i="10"/>
  <c r="NU4" i="10" s="1"/>
  <c r="NS5" i="10"/>
  <c r="NR3" i="6"/>
  <c r="NR4" i="6"/>
  <c r="NR5" i="6"/>
  <c r="NR6" i="6"/>
  <c r="NR2" i="6"/>
  <c r="NQ3" i="6"/>
  <c r="NQ4" i="6"/>
  <c r="NQ5" i="6"/>
  <c r="NQ6" i="6"/>
  <c r="NQ2" i="6"/>
  <c r="KG11" i="2"/>
  <c r="OM11" i="2"/>
  <c r="KN11" i="2"/>
  <c r="GG11" i="2"/>
  <c r="CL11" i="2"/>
  <c r="CJ11" i="2"/>
  <c r="FZ11" i="2"/>
  <c r="CH11" i="2"/>
  <c r="KE3" i="8"/>
  <c r="KE4" i="8"/>
  <c r="KE5" i="8"/>
  <c r="KE6" i="8"/>
  <c r="KE7" i="8"/>
  <c r="KE8" i="8"/>
  <c r="KE9" i="8"/>
  <c r="KE10" i="8"/>
  <c r="KE11" i="8"/>
  <c r="KE12" i="8"/>
  <c r="KE13" i="8"/>
  <c r="KE2" i="8"/>
  <c r="KD3" i="8"/>
  <c r="KD4" i="8"/>
  <c r="KD5" i="8"/>
  <c r="KD6" i="8"/>
  <c r="KD7" i="8"/>
  <c r="KD8" i="8"/>
  <c r="KD9" i="8"/>
  <c r="KD10" i="8"/>
  <c r="KD11" i="8"/>
  <c r="KD12" i="8"/>
  <c r="KD13" i="8"/>
  <c r="KD2" i="8"/>
  <c r="LQ3" i="8"/>
  <c r="LQ4" i="8"/>
  <c r="LQ5" i="8"/>
  <c r="LQ6" i="8"/>
  <c r="LQ7" i="8"/>
  <c r="LQ8" i="8"/>
  <c r="LQ9" i="8"/>
  <c r="LQ10" i="8"/>
  <c r="LQ11" i="8"/>
  <c r="LQ12" i="8"/>
  <c r="LQ13" i="8"/>
  <c r="LQ2" i="8"/>
  <c r="LP3" i="8"/>
  <c r="LP4" i="8"/>
  <c r="LP5" i="8"/>
  <c r="LP6" i="8"/>
  <c r="LP7" i="8"/>
  <c r="LP8" i="8"/>
  <c r="LP9" i="8"/>
  <c r="LP10" i="8"/>
  <c r="LP11" i="8"/>
  <c r="LP12" i="8"/>
  <c r="LP13" i="8"/>
  <c r="LP2" i="8"/>
  <c r="Q22" i="11"/>
  <c r="L22" i="11"/>
  <c r="M22" i="11" s="1"/>
  <c r="N22" i="11" l="1"/>
  <c r="OK6" i="10"/>
  <c r="NV6" i="10"/>
  <c r="GD11" i="2"/>
  <c r="KK11" i="2" s="1"/>
  <c r="NT6" i="6"/>
  <c r="NU6" i="6" s="1"/>
  <c r="NT4" i="6"/>
  <c r="NU4" i="6" s="1"/>
  <c r="OK3" i="10"/>
  <c r="NV3" i="10"/>
  <c r="NV5" i="10"/>
  <c r="OK5" i="10"/>
  <c r="NT2" i="6"/>
  <c r="NU2" i="6" s="1"/>
  <c r="NT5" i="6"/>
  <c r="NU5" i="6" s="1"/>
  <c r="NT3" i="6"/>
  <c r="NU3" i="6" s="1"/>
  <c r="OK4" i="10"/>
  <c r="NV4" i="10"/>
  <c r="LR13" i="8"/>
  <c r="LR11" i="8"/>
  <c r="LR9" i="8"/>
  <c r="LR7" i="8"/>
  <c r="LR5" i="8"/>
  <c r="LR3" i="8"/>
  <c r="KF13" i="8"/>
  <c r="KF11" i="8"/>
  <c r="KF9" i="8"/>
  <c r="KF7" i="8"/>
  <c r="KF5" i="8"/>
  <c r="KF3" i="8"/>
  <c r="LR12" i="8"/>
  <c r="LR10" i="8"/>
  <c r="LR8" i="8"/>
  <c r="LR6" i="8"/>
  <c r="LR4" i="8"/>
  <c r="KF12" i="8"/>
  <c r="KF10" i="8"/>
  <c r="KF8" i="8"/>
  <c r="KF6" i="8"/>
  <c r="KF4" i="8"/>
  <c r="NS5" i="6"/>
  <c r="NS4" i="6"/>
  <c r="NS6" i="6"/>
  <c r="NS3" i="6"/>
  <c r="KQ11" i="2"/>
  <c r="R22" i="11"/>
  <c r="OY3" i="2"/>
  <c r="OY4" i="2"/>
  <c r="OY5" i="2"/>
  <c r="OY19" i="2"/>
  <c r="OY6" i="2"/>
  <c r="OY7" i="2"/>
  <c r="OY8" i="2"/>
  <c r="OY9" i="2"/>
  <c r="OY10" i="2"/>
  <c r="OY11" i="2"/>
  <c r="OY2" i="2"/>
  <c r="OX3" i="2"/>
  <c r="OX4" i="2"/>
  <c r="OX5" i="2"/>
  <c r="OX19" i="2"/>
  <c r="OX6" i="2"/>
  <c r="OX7" i="2"/>
  <c r="OX8" i="2"/>
  <c r="OX9" i="2"/>
  <c r="OX10" i="2"/>
  <c r="OX11" i="2"/>
  <c r="OX2" i="2"/>
  <c r="S22" i="11" l="1"/>
  <c r="NV4" i="6"/>
  <c r="NV6" i="6"/>
  <c r="PA10" i="2"/>
  <c r="PB10" i="2" s="1"/>
  <c r="PC10" i="2" s="1"/>
  <c r="PA8" i="2"/>
  <c r="PB8" i="2" s="1"/>
  <c r="PA6" i="2"/>
  <c r="PB6" i="2" s="1"/>
  <c r="PA5" i="2"/>
  <c r="PB5" i="2" s="1"/>
  <c r="PA3" i="2"/>
  <c r="PB3" i="2" s="1"/>
  <c r="OK3" i="6"/>
  <c r="OK5" i="6"/>
  <c r="OZ11" i="2"/>
  <c r="PA9" i="2"/>
  <c r="PB9" i="2" s="1"/>
  <c r="PA7" i="2"/>
  <c r="PB7" i="2" s="1"/>
  <c r="PC7" i="2" s="1"/>
  <c r="PA19" i="2"/>
  <c r="PB19" i="2" s="1"/>
  <c r="PA4" i="2"/>
  <c r="PB4" i="2" s="1"/>
  <c r="OP11" i="2"/>
  <c r="NV3" i="6"/>
  <c r="NV5" i="6"/>
  <c r="OK4" i="6"/>
  <c r="OK6" i="6"/>
  <c r="PC9" i="2"/>
  <c r="PC19" i="2"/>
  <c r="PC4" i="2"/>
  <c r="OZ6" i="2"/>
  <c r="OZ3" i="2"/>
  <c r="OZ9" i="2"/>
  <c r="OZ19" i="2"/>
  <c r="PA11" i="2"/>
  <c r="PB11" i="2" s="1"/>
  <c r="OZ7" i="2"/>
  <c r="OZ4" i="2"/>
  <c r="OZ10" i="2"/>
  <c r="OZ8" i="2"/>
  <c r="OZ5" i="2"/>
  <c r="PC6" i="2" l="1"/>
  <c r="PC3" i="2"/>
  <c r="PC8" i="2"/>
  <c r="PC5" i="2"/>
  <c r="PP11" i="2"/>
  <c r="PP4" i="2"/>
  <c r="PP19" i="2"/>
  <c r="PP7" i="2"/>
  <c r="PP9" i="2"/>
  <c r="PP3" i="2"/>
  <c r="PP5" i="2"/>
  <c r="PP6" i="2"/>
  <c r="PP8" i="2"/>
  <c r="PP10" i="2"/>
  <c r="PC11" i="2"/>
  <c r="OY3" i="11" l="1"/>
  <c r="OY4" i="11"/>
  <c r="OY5" i="11"/>
  <c r="OY6" i="11"/>
  <c r="OY7" i="11"/>
  <c r="OY8" i="11"/>
  <c r="OY9" i="11"/>
  <c r="OY10" i="11"/>
  <c r="OY11" i="11"/>
  <c r="OY12" i="11"/>
  <c r="OY13" i="11"/>
  <c r="OY14" i="11"/>
  <c r="OY15" i="11"/>
  <c r="OY16" i="11"/>
  <c r="OY17" i="11"/>
  <c r="OY18" i="11"/>
  <c r="OY31" i="11"/>
  <c r="OZ31" i="11" s="1"/>
  <c r="OY19" i="11"/>
  <c r="OY20" i="11"/>
  <c r="OY21" i="11"/>
  <c r="OY22" i="11"/>
  <c r="OY2" i="11"/>
  <c r="OX3" i="11"/>
  <c r="OX4" i="11"/>
  <c r="OX5" i="11"/>
  <c r="OX6" i="11"/>
  <c r="OX7" i="11"/>
  <c r="OX8" i="11"/>
  <c r="OX9" i="11"/>
  <c r="OX10" i="11"/>
  <c r="OX11" i="11"/>
  <c r="OX12" i="11"/>
  <c r="OX13" i="11"/>
  <c r="OX14" i="11"/>
  <c r="OX15" i="11"/>
  <c r="OX16" i="11"/>
  <c r="OX17" i="11"/>
  <c r="OX18" i="11"/>
  <c r="OX31" i="11"/>
  <c r="OX19" i="11"/>
  <c r="OX20" i="11"/>
  <c r="OX21" i="11"/>
  <c r="OX22" i="11"/>
  <c r="OX2" i="11"/>
  <c r="LI3" i="8"/>
  <c r="LI4" i="8"/>
  <c r="LI5" i="8"/>
  <c r="LI6" i="8"/>
  <c r="LI7" i="8"/>
  <c r="LI8" i="8"/>
  <c r="LI9" i="8"/>
  <c r="LI10" i="8"/>
  <c r="LI11" i="8"/>
  <c r="LI12" i="8"/>
  <c r="LI13" i="8"/>
  <c r="LI2" i="8"/>
  <c r="LH3" i="8"/>
  <c r="LV3" i="8" s="1"/>
  <c r="LH4" i="8"/>
  <c r="LV4" i="8" s="1"/>
  <c r="LH5" i="8"/>
  <c r="LV5" i="8" s="1"/>
  <c r="LH6" i="8"/>
  <c r="LV6" i="8" s="1"/>
  <c r="LH7" i="8"/>
  <c r="LV7" i="8" s="1"/>
  <c r="LH8" i="8"/>
  <c r="LV8" i="8" s="1"/>
  <c r="LH9" i="8"/>
  <c r="LV9" i="8" s="1"/>
  <c r="LH10" i="8"/>
  <c r="LV10" i="8" s="1"/>
  <c r="LH11" i="8"/>
  <c r="LV11" i="8" s="1"/>
  <c r="LH12" i="8"/>
  <c r="LV12" i="8" s="1"/>
  <c r="LH13" i="8"/>
  <c r="LV13" i="8" s="1"/>
  <c r="LH2" i="8"/>
  <c r="LV2" i="8" s="1"/>
  <c r="KM2" i="8"/>
  <c r="KF2" i="8"/>
  <c r="PA2" i="2"/>
  <c r="PB2" i="2" s="1"/>
  <c r="NR2" i="10"/>
  <c r="NS2" i="6"/>
  <c r="LW2" i="8" l="1"/>
  <c r="LW13" i="8"/>
  <c r="LW11" i="8"/>
  <c r="LW9" i="8"/>
  <c r="LW7" i="8"/>
  <c r="LW5" i="8"/>
  <c r="LW12" i="8"/>
  <c r="LW10" i="8"/>
  <c r="LW8" i="8"/>
  <c r="LW6" i="8"/>
  <c r="LW4" i="8"/>
  <c r="NS2" i="10"/>
  <c r="OZ2" i="11"/>
  <c r="PA21" i="11"/>
  <c r="PB21" i="11" s="1"/>
  <c r="PC21" i="11" s="1"/>
  <c r="PA19" i="11"/>
  <c r="PB19" i="11" s="1"/>
  <c r="PA18" i="11"/>
  <c r="PB18" i="11" s="1"/>
  <c r="PC18" i="11" s="1"/>
  <c r="PA16" i="11"/>
  <c r="PB16" i="11" s="1"/>
  <c r="PC16" i="11" s="1"/>
  <c r="PA14" i="11"/>
  <c r="PB14" i="11" s="1"/>
  <c r="PC14" i="11" s="1"/>
  <c r="PA12" i="11"/>
  <c r="PB12" i="11" s="1"/>
  <c r="PC12" i="11" s="1"/>
  <c r="PA10" i="11"/>
  <c r="PB10" i="11" s="1"/>
  <c r="PC10" i="11" s="1"/>
  <c r="PA8" i="11"/>
  <c r="PB8" i="11" s="1"/>
  <c r="PC8" i="11" s="1"/>
  <c r="PA6" i="11"/>
  <c r="PB6" i="11" s="1"/>
  <c r="PC6" i="11" s="1"/>
  <c r="PA4" i="11"/>
  <c r="PB4" i="11" s="1"/>
  <c r="OE2" i="4"/>
  <c r="OF2" i="4" s="1"/>
  <c r="OZ22" i="11"/>
  <c r="OZ20" i="11"/>
  <c r="OZ17" i="11"/>
  <c r="OZ15" i="11"/>
  <c r="OZ13" i="11"/>
  <c r="OZ11" i="11"/>
  <c r="OZ9" i="11"/>
  <c r="OZ7" i="11"/>
  <c r="OZ5" i="11"/>
  <c r="OZ3" i="11"/>
  <c r="LW3" i="8"/>
  <c r="KN2" i="8"/>
  <c r="LJ12" i="8"/>
  <c r="LJ10" i="8"/>
  <c r="LJ8" i="8"/>
  <c r="LJ6" i="8"/>
  <c r="LJ4" i="8"/>
  <c r="LJ3" i="8"/>
  <c r="LJ13" i="8"/>
  <c r="LJ11" i="8"/>
  <c r="LJ9" i="8"/>
  <c r="LJ7" i="8"/>
  <c r="LJ5" i="8"/>
  <c r="PC2" i="2"/>
  <c r="PC19" i="11"/>
  <c r="PC4" i="11"/>
  <c r="OZ21" i="11"/>
  <c r="OZ19" i="11"/>
  <c r="OZ18" i="11"/>
  <c r="OZ16" i="11"/>
  <c r="OZ14" i="11"/>
  <c r="OZ12" i="11"/>
  <c r="OZ10" i="11"/>
  <c r="OZ8" i="11"/>
  <c r="OZ6" i="11"/>
  <c r="OZ4" i="11"/>
  <c r="PA22" i="11"/>
  <c r="PB22" i="11" s="1"/>
  <c r="PA20" i="11"/>
  <c r="PB20" i="11" s="1"/>
  <c r="PA31" i="11"/>
  <c r="PB31" i="11" s="1"/>
  <c r="PC31" i="11" s="1"/>
  <c r="PA17" i="11"/>
  <c r="PB17" i="11" s="1"/>
  <c r="PA15" i="11"/>
  <c r="PB15" i="11" s="1"/>
  <c r="PA13" i="11"/>
  <c r="PB13" i="11" s="1"/>
  <c r="PA11" i="11"/>
  <c r="PB11" i="11" s="1"/>
  <c r="PA9" i="11"/>
  <c r="PB9" i="11" s="1"/>
  <c r="PA7" i="11"/>
  <c r="PB7" i="11" s="1"/>
  <c r="PA5" i="11"/>
  <c r="PB5" i="11" s="1"/>
  <c r="PA3" i="11"/>
  <c r="PB3" i="11" s="1"/>
  <c r="OZ2" i="2"/>
  <c r="OD2" i="4"/>
  <c r="ON2" i="4"/>
  <c r="OO2" i="4" s="1"/>
  <c r="PP2" i="2"/>
  <c r="PA2" i="11"/>
  <c r="PB2" i="11" s="1"/>
  <c r="NT2" i="10"/>
  <c r="NU2" i="10" s="1"/>
  <c r="NV2" i="6"/>
  <c r="OG2" i="10" l="1"/>
  <c r="PP2" i="11"/>
  <c r="OP2" i="4"/>
  <c r="PP5" i="11"/>
  <c r="PP9" i="11"/>
  <c r="PP13" i="11"/>
  <c r="PP17" i="11"/>
  <c r="PP20" i="11"/>
  <c r="OG2" i="6"/>
  <c r="OK2" i="6"/>
  <c r="OK2" i="10"/>
  <c r="PP3" i="11"/>
  <c r="PP7" i="11"/>
  <c r="PP11" i="11"/>
  <c r="PP15" i="11"/>
  <c r="PP22" i="11"/>
  <c r="OG2" i="4"/>
  <c r="OT2" i="4"/>
  <c r="PP4" i="11"/>
  <c r="PP6" i="11"/>
  <c r="PP8" i="11"/>
  <c r="PP10" i="11"/>
  <c r="PP12" i="11"/>
  <c r="PP14" i="11"/>
  <c r="PP16" i="11"/>
  <c r="PP18" i="11"/>
  <c r="PP19" i="11"/>
  <c r="PP21" i="11"/>
  <c r="NV2" i="10"/>
  <c r="PC2" i="11"/>
  <c r="PC13" i="11"/>
  <c r="PC20" i="11"/>
  <c r="PC5" i="11"/>
  <c r="PC9" i="11"/>
  <c r="PC17" i="11"/>
  <c r="PC3" i="11"/>
  <c r="PC7" i="11"/>
  <c r="PC11" i="11"/>
  <c r="PC15" i="11"/>
  <c r="PC22" i="11"/>
  <c r="JQ3" i="8"/>
  <c r="JQ4" i="8"/>
  <c r="JQ5" i="8"/>
  <c r="JQ6" i="8"/>
  <c r="JQ7" i="8"/>
  <c r="JQ8" i="8"/>
  <c r="JQ9" i="8"/>
  <c r="JQ10" i="8"/>
  <c r="JQ11" i="8"/>
  <c r="JQ12" i="8"/>
  <c r="JQ13" i="8"/>
  <c r="JQ2" i="8"/>
  <c r="DZ2" i="8"/>
  <c r="JY2" i="8" l="1"/>
  <c r="OF11" i="2" l="1"/>
  <c r="OJ11" i="2" s="1"/>
  <c r="KZ11" i="2"/>
  <c r="KY11" i="2"/>
  <c r="LK11" i="2"/>
  <c r="LM11" i="2" s="1"/>
  <c r="LN11" i="2" s="1"/>
  <c r="LJ11" i="2"/>
  <c r="LV11" i="2"/>
  <c r="LX11" i="2" s="1"/>
  <c r="LY11" i="2" s="1"/>
  <c r="LU11" i="2"/>
  <c r="LL11" i="2" l="1"/>
  <c r="LA11" i="2"/>
  <c r="LZ11" i="2"/>
  <c r="LO11" i="2"/>
  <c r="LB11" i="2"/>
  <c r="LC11" i="2" s="1"/>
  <c r="LW11" i="2"/>
  <c r="LD11" i="2" l="1"/>
  <c r="JI3" i="8"/>
  <c r="JI4" i="8"/>
  <c r="JI5" i="8"/>
  <c r="JI6" i="8"/>
  <c r="JI7" i="8"/>
  <c r="JI8" i="8"/>
  <c r="JI9" i="8"/>
  <c r="JI10" i="8"/>
  <c r="JI11" i="8"/>
  <c r="JI12" i="8"/>
  <c r="JI13" i="8"/>
  <c r="JI2" i="8"/>
  <c r="JD3" i="8"/>
  <c r="JD4" i="8"/>
  <c r="JD5" i="8"/>
  <c r="JD6" i="8"/>
  <c r="JD7" i="8"/>
  <c r="JD8" i="8"/>
  <c r="JD9" i="8"/>
  <c r="JD10" i="8"/>
  <c r="JD11" i="8"/>
  <c r="JD12" i="8"/>
  <c r="JD13" i="8"/>
  <c r="JD2" i="8"/>
  <c r="NF3" i="10"/>
  <c r="NF4" i="10"/>
  <c r="NF5" i="10"/>
  <c r="NF6" i="10"/>
  <c r="NF2" i="10"/>
  <c r="MY3" i="10"/>
  <c r="MY4" i="10"/>
  <c r="MY5" i="10"/>
  <c r="MY6" i="10"/>
  <c r="MY2" i="10"/>
  <c r="NF3" i="6"/>
  <c r="NF4" i="6"/>
  <c r="NF5" i="6"/>
  <c r="NF6" i="6"/>
  <c r="NF2" i="6"/>
  <c r="MY3" i="6"/>
  <c r="MY4" i="6"/>
  <c r="MY5" i="6"/>
  <c r="MY6" i="6"/>
  <c r="MY2" i="6"/>
  <c r="NQ3" i="4" l="1"/>
  <c r="NQ4" i="4"/>
  <c r="NQ5" i="4"/>
  <c r="NQ6" i="4"/>
  <c r="NQ7" i="4"/>
  <c r="NQ8" i="4"/>
  <c r="NQ9" i="4"/>
  <c r="NQ10" i="4"/>
  <c r="NQ11" i="4"/>
  <c r="NQ12" i="4"/>
  <c r="NQ13" i="4"/>
  <c r="NQ14" i="4"/>
  <c r="NQ15" i="4"/>
  <c r="NQ16" i="4"/>
  <c r="NQ17" i="4"/>
  <c r="NQ18" i="4"/>
  <c r="NQ19" i="4"/>
  <c r="NQ20" i="4"/>
  <c r="NQ21" i="4"/>
  <c r="NQ22" i="4"/>
  <c r="NQ31" i="4"/>
  <c r="NQ23" i="4"/>
  <c r="NQ24" i="4"/>
  <c r="NQ2" i="4"/>
  <c r="NJ3" i="4"/>
  <c r="NJ4" i="4"/>
  <c r="NJ5" i="4"/>
  <c r="NJ6" i="4"/>
  <c r="NJ7" i="4"/>
  <c r="NJ8" i="4"/>
  <c r="NJ9" i="4"/>
  <c r="NJ10" i="4"/>
  <c r="NJ11" i="4"/>
  <c r="NJ12" i="4"/>
  <c r="NJ13" i="4"/>
  <c r="NJ14" i="4"/>
  <c r="NJ15" i="4"/>
  <c r="NJ16" i="4"/>
  <c r="NJ17" i="4"/>
  <c r="NJ18" i="4"/>
  <c r="NJ19" i="4"/>
  <c r="NJ20" i="4"/>
  <c r="NJ21" i="4"/>
  <c r="NJ22" i="4"/>
  <c r="NJ31" i="4"/>
  <c r="NJ23" i="4"/>
  <c r="NJ24" i="4"/>
  <c r="NJ2" i="4"/>
  <c r="OM3" i="2"/>
  <c r="OM4" i="2"/>
  <c r="OM5" i="2"/>
  <c r="OM19" i="2"/>
  <c r="OM6" i="2"/>
  <c r="OM7" i="2"/>
  <c r="OM8" i="2"/>
  <c r="OM9" i="2"/>
  <c r="OM10" i="2"/>
  <c r="OM2" i="2"/>
  <c r="OF3" i="2"/>
  <c r="OF4" i="2"/>
  <c r="OF5" i="2"/>
  <c r="OF19" i="2"/>
  <c r="OF6" i="2"/>
  <c r="OF7" i="2"/>
  <c r="OF8" i="2"/>
  <c r="OF9" i="2"/>
  <c r="OF10" i="2"/>
  <c r="OF2" i="2"/>
  <c r="OM3" i="11" l="1"/>
  <c r="OM4" i="11"/>
  <c r="OM5" i="11"/>
  <c r="OM6" i="11"/>
  <c r="OM7" i="11"/>
  <c r="OM8" i="11"/>
  <c r="OM9" i="11"/>
  <c r="OM10" i="11"/>
  <c r="OM11" i="11"/>
  <c r="OM12" i="11"/>
  <c r="OM13" i="11"/>
  <c r="OM14" i="11"/>
  <c r="OM15" i="11"/>
  <c r="OM16" i="11"/>
  <c r="OM17" i="11"/>
  <c r="OM18" i="11"/>
  <c r="OM31" i="11"/>
  <c r="OM19" i="11"/>
  <c r="OM20" i="11"/>
  <c r="OM21" i="11"/>
  <c r="OM22" i="11"/>
  <c r="OM2" i="11"/>
  <c r="OF3" i="11"/>
  <c r="OF4" i="11"/>
  <c r="OF5" i="11"/>
  <c r="OF6" i="11"/>
  <c r="OF7" i="11"/>
  <c r="OF8" i="11"/>
  <c r="OF9" i="11"/>
  <c r="OF10" i="11"/>
  <c r="OF11" i="11"/>
  <c r="OF12" i="11"/>
  <c r="OF13" i="11"/>
  <c r="OF14" i="11"/>
  <c r="OF15" i="11"/>
  <c r="OF16" i="11"/>
  <c r="OF17" i="11"/>
  <c r="OF18" i="11"/>
  <c r="OF31" i="11"/>
  <c r="OF19" i="11"/>
  <c r="OF20" i="11"/>
  <c r="OF21" i="11"/>
  <c r="OF22" i="11"/>
  <c r="OF2" i="11"/>
  <c r="MQ3" i="10" l="1"/>
  <c r="MQ4" i="10"/>
  <c r="MQ5" i="10"/>
  <c r="MQ6" i="10"/>
  <c r="MQ2" i="10"/>
  <c r="MR3" i="10"/>
  <c r="MT3" i="10" s="1"/>
  <c r="MU3" i="10" s="1"/>
  <c r="MR4" i="10"/>
  <c r="MT4" i="10" s="1"/>
  <c r="MU4" i="10" s="1"/>
  <c r="MR5" i="10"/>
  <c r="MS5" i="10" s="1"/>
  <c r="MR6" i="10"/>
  <c r="MT6" i="10" s="1"/>
  <c r="MU6" i="10" s="1"/>
  <c r="MR3" i="6"/>
  <c r="MT3" i="6" s="1"/>
  <c r="MU3" i="6" s="1"/>
  <c r="MR4" i="6"/>
  <c r="MT4" i="6" s="1"/>
  <c r="MU4" i="6" s="1"/>
  <c r="MR5" i="6"/>
  <c r="MS5" i="6" s="1"/>
  <c r="MR6" i="6"/>
  <c r="MT6" i="6" s="1"/>
  <c r="MU6" i="6" s="1"/>
  <c r="MQ3" i="6"/>
  <c r="MQ4" i="6"/>
  <c r="MQ5" i="6"/>
  <c r="MQ6" i="6"/>
  <c r="MQ2" i="6"/>
  <c r="MV6" i="10" l="1"/>
  <c r="MV6" i="6"/>
  <c r="MV3" i="10"/>
  <c r="MS6" i="6"/>
  <c r="MS6" i="10"/>
  <c r="MS3" i="10"/>
  <c r="MT5" i="10"/>
  <c r="MU5" i="10" s="1"/>
  <c r="MV4" i="10"/>
  <c r="MS4" i="10"/>
  <c r="MV3" i="6"/>
  <c r="MS3" i="6"/>
  <c r="MT5" i="6"/>
  <c r="MU5" i="6" s="1"/>
  <c r="MV4" i="6"/>
  <c r="MS4" i="6"/>
  <c r="MV5" i="6" l="1"/>
  <c r="MV5" i="10"/>
  <c r="MR11" i="2" l="1"/>
  <c r="MS11" i="2" s="1"/>
  <c r="MQ11" i="2"/>
  <c r="MR3" i="2"/>
  <c r="MT3" i="2" s="1"/>
  <c r="MU3" i="2" s="1"/>
  <c r="MR4" i="2"/>
  <c r="MS4" i="2" s="1"/>
  <c r="MR5" i="2"/>
  <c r="MT5" i="2" s="1"/>
  <c r="MU5" i="2" s="1"/>
  <c r="MR19" i="2"/>
  <c r="MS19" i="2" s="1"/>
  <c r="MR6" i="2"/>
  <c r="MT6" i="2" s="1"/>
  <c r="MU6" i="2" s="1"/>
  <c r="MR7" i="2"/>
  <c r="MS7" i="2" s="1"/>
  <c r="MR8" i="2"/>
  <c r="MT8" i="2" s="1"/>
  <c r="MU8" i="2" s="1"/>
  <c r="MR9" i="2"/>
  <c r="MS9" i="2" s="1"/>
  <c r="MR10" i="2"/>
  <c r="MT10" i="2" s="1"/>
  <c r="MU10" i="2" s="1"/>
  <c r="MR2" i="2"/>
  <c r="MQ3" i="2"/>
  <c r="MQ4" i="2"/>
  <c r="MQ5" i="2"/>
  <c r="MQ19" i="2"/>
  <c r="MQ6" i="2"/>
  <c r="MQ7" i="2"/>
  <c r="MQ8" i="2"/>
  <c r="MQ9" i="2"/>
  <c r="MQ10" i="2"/>
  <c r="MQ2" i="2"/>
  <c r="LK3" i="4"/>
  <c r="LM3" i="4" s="1"/>
  <c r="LN3" i="4" s="1"/>
  <c r="LK4" i="4"/>
  <c r="LM4" i="4" s="1"/>
  <c r="LN4" i="4" s="1"/>
  <c r="LK5" i="4"/>
  <c r="LM5" i="4" s="1"/>
  <c r="LN5" i="4" s="1"/>
  <c r="LK6" i="4"/>
  <c r="LL6" i="4" s="1"/>
  <c r="LK7" i="4"/>
  <c r="LM7" i="4" s="1"/>
  <c r="LN7" i="4" s="1"/>
  <c r="LK8" i="4"/>
  <c r="LM8" i="4" s="1"/>
  <c r="LN8" i="4" s="1"/>
  <c r="LK9" i="4"/>
  <c r="LM9" i="4" s="1"/>
  <c r="LN9" i="4" s="1"/>
  <c r="LK10" i="4"/>
  <c r="LL10" i="4" s="1"/>
  <c r="LK11" i="4"/>
  <c r="LM11" i="4" s="1"/>
  <c r="LN11" i="4" s="1"/>
  <c r="LK12" i="4"/>
  <c r="LM12" i="4" s="1"/>
  <c r="LN12" i="4" s="1"/>
  <c r="LK13" i="4"/>
  <c r="LM13" i="4" s="1"/>
  <c r="LN13" i="4" s="1"/>
  <c r="LK14" i="4"/>
  <c r="LL14" i="4" s="1"/>
  <c r="LK15" i="4"/>
  <c r="LM15" i="4" s="1"/>
  <c r="LN15" i="4" s="1"/>
  <c r="LK16" i="4"/>
  <c r="LM16" i="4" s="1"/>
  <c r="LN16" i="4" s="1"/>
  <c r="LK17" i="4"/>
  <c r="LM17" i="4" s="1"/>
  <c r="LN17" i="4" s="1"/>
  <c r="LK32" i="4"/>
  <c r="LL32" i="4" s="1"/>
  <c r="LK18" i="4"/>
  <c r="LM18" i="4" s="1"/>
  <c r="LN18" i="4" s="1"/>
  <c r="LK19" i="4"/>
  <c r="LM19" i="4" s="1"/>
  <c r="LN19" i="4" s="1"/>
  <c r="LK20" i="4"/>
  <c r="LM20" i="4" s="1"/>
  <c r="LN20" i="4" s="1"/>
  <c r="LK21" i="4"/>
  <c r="LL21" i="4" s="1"/>
  <c r="LK22" i="4"/>
  <c r="LM22" i="4" s="1"/>
  <c r="LN22" i="4" s="1"/>
  <c r="LK31" i="4"/>
  <c r="LM31" i="4" s="1"/>
  <c r="LN31" i="4" s="1"/>
  <c r="LK23" i="4"/>
  <c r="LM23" i="4" s="1"/>
  <c r="LN23" i="4" s="1"/>
  <c r="LK24" i="4"/>
  <c r="LL24" i="4" s="1"/>
  <c r="LK2" i="4"/>
  <c r="LJ3" i="4"/>
  <c r="LJ4" i="4"/>
  <c r="LJ5" i="4"/>
  <c r="LJ6" i="4"/>
  <c r="LJ7" i="4"/>
  <c r="LJ8" i="4"/>
  <c r="LJ9" i="4"/>
  <c r="LJ10" i="4"/>
  <c r="LJ11" i="4"/>
  <c r="LJ12" i="4"/>
  <c r="LJ13" i="4"/>
  <c r="LJ14" i="4"/>
  <c r="LJ15" i="4"/>
  <c r="LJ16" i="4"/>
  <c r="LJ17" i="4"/>
  <c r="LJ32" i="4"/>
  <c r="LJ18" i="4"/>
  <c r="LJ19" i="4"/>
  <c r="LJ20" i="4"/>
  <c r="LJ21" i="4"/>
  <c r="LJ22" i="4"/>
  <c r="LJ31" i="4"/>
  <c r="LJ23" i="4"/>
  <c r="LJ24" i="4"/>
  <c r="LJ2" i="4"/>
  <c r="NC3" i="4"/>
  <c r="NE3" i="4" s="1"/>
  <c r="NF3" i="4" s="1"/>
  <c r="NC4" i="4"/>
  <c r="NE4" i="4" s="1"/>
  <c r="NF4" i="4" s="1"/>
  <c r="NC5" i="4"/>
  <c r="NE5" i="4" s="1"/>
  <c r="NF5" i="4" s="1"/>
  <c r="NC6" i="4"/>
  <c r="NE6" i="4" s="1"/>
  <c r="NF6" i="4" s="1"/>
  <c r="NC7" i="4"/>
  <c r="NE7" i="4" s="1"/>
  <c r="NF7" i="4" s="1"/>
  <c r="NC8" i="4"/>
  <c r="NE8" i="4" s="1"/>
  <c r="NF8" i="4" s="1"/>
  <c r="NC9" i="4"/>
  <c r="NE9" i="4" s="1"/>
  <c r="NF9" i="4" s="1"/>
  <c r="NC10" i="4"/>
  <c r="NE10" i="4" s="1"/>
  <c r="NF10" i="4" s="1"/>
  <c r="NC11" i="4"/>
  <c r="NE11" i="4" s="1"/>
  <c r="NF11" i="4" s="1"/>
  <c r="NC12" i="4"/>
  <c r="NE12" i="4" s="1"/>
  <c r="NF12" i="4" s="1"/>
  <c r="NC13" i="4"/>
  <c r="NE13" i="4" s="1"/>
  <c r="NF13" i="4" s="1"/>
  <c r="NC14" i="4"/>
  <c r="NE14" i="4" s="1"/>
  <c r="NF14" i="4" s="1"/>
  <c r="NC15" i="4"/>
  <c r="NE15" i="4" s="1"/>
  <c r="NF15" i="4" s="1"/>
  <c r="NC16" i="4"/>
  <c r="NE16" i="4" s="1"/>
  <c r="NF16" i="4" s="1"/>
  <c r="NC17" i="4"/>
  <c r="NE17" i="4" s="1"/>
  <c r="NF17" i="4" s="1"/>
  <c r="NC32" i="4"/>
  <c r="NE32" i="4" s="1"/>
  <c r="NF32" i="4" s="1"/>
  <c r="NC18" i="4"/>
  <c r="NE18" i="4" s="1"/>
  <c r="NF18" i="4" s="1"/>
  <c r="NC19" i="4"/>
  <c r="NE19" i="4" s="1"/>
  <c r="NF19" i="4" s="1"/>
  <c r="NC20" i="4"/>
  <c r="NE20" i="4" s="1"/>
  <c r="NF20" i="4" s="1"/>
  <c r="NC21" i="4"/>
  <c r="NE21" i="4" s="1"/>
  <c r="NF21" i="4" s="1"/>
  <c r="NC22" i="4"/>
  <c r="NE22" i="4" s="1"/>
  <c r="NF22" i="4" s="1"/>
  <c r="NC31" i="4"/>
  <c r="NE31" i="4" s="1"/>
  <c r="NF31" i="4" s="1"/>
  <c r="NC23" i="4"/>
  <c r="NE23" i="4" s="1"/>
  <c r="NF23" i="4" s="1"/>
  <c r="NC24" i="4"/>
  <c r="NE24" i="4" s="1"/>
  <c r="NF24" i="4" s="1"/>
  <c r="NC2" i="4"/>
  <c r="ND2" i="4" s="1"/>
  <c r="NB3" i="4"/>
  <c r="NB4" i="4"/>
  <c r="NB5" i="4"/>
  <c r="NB6" i="4"/>
  <c r="NB7" i="4"/>
  <c r="NB8" i="4"/>
  <c r="NB9" i="4"/>
  <c r="NB10" i="4"/>
  <c r="NB11" i="4"/>
  <c r="NB12" i="4"/>
  <c r="NB13" i="4"/>
  <c r="NB14" i="4"/>
  <c r="NB15" i="4"/>
  <c r="NB16" i="4"/>
  <c r="NB17" i="4"/>
  <c r="NB32" i="4"/>
  <c r="NB18" i="4"/>
  <c r="NB19" i="4"/>
  <c r="NB20" i="4"/>
  <c r="NB21" i="4"/>
  <c r="NB22" i="4"/>
  <c r="NB31" i="4"/>
  <c r="NB23" i="4"/>
  <c r="NB24" i="4"/>
  <c r="NB2" i="4"/>
  <c r="NY3" i="11"/>
  <c r="OA3" i="11" s="1"/>
  <c r="OB3" i="11" s="1"/>
  <c r="NY4" i="11"/>
  <c r="NZ4" i="11" s="1"/>
  <c r="NY5" i="11"/>
  <c r="OA5" i="11" s="1"/>
  <c r="OB5" i="11" s="1"/>
  <c r="NY6" i="11"/>
  <c r="NZ6" i="11" s="1"/>
  <c r="NY7" i="11"/>
  <c r="OA7" i="11" s="1"/>
  <c r="OB7" i="11" s="1"/>
  <c r="NY8" i="11"/>
  <c r="NZ8" i="11" s="1"/>
  <c r="NY9" i="11"/>
  <c r="OA9" i="11" s="1"/>
  <c r="OB9" i="11" s="1"/>
  <c r="NY10" i="11"/>
  <c r="NZ10" i="11" s="1"/>
  <c r="NY11" i="11"/>
  <c r="OA11" i="11" s="1"/>
  <c r="OB11" i="11" s="1"/>
  <c r="NY12" i="11"/>
  <c r="NZ12" i="11" s="1"/>
  <c r="NY13" i="11"/>
  <c r="OA13" i="11" s="1"/>
  <c r="OB13" i="11" s="1"/>
  <c r="NY14" i="11"/>
  <c r="NZ14" i="11" s="1"/>
  <c r="NY15" i="11"/>
  <c r="OA15" i="11" s="1"/>
  <c r="OB15" i="11" s="1"/>
  <c r="NY16" i="11"/>
  <c r="NZ16" i="11" s="1"/>
  <c r="NY17" i="11"/>
  <c r="OA17" i="11" s="1"/>
  <c r="OB17" i="11" s="1"/>
  <c r="NY18" i="11"/>
  <c r="NZ18" i="11" s="1"/>
  <c r="NY31" i="11"/>
  <c r="OA31" i="11" s="1"/>
  <c r="OB31" i="11" s="1"/>
  <c r="OC31" i="11" s="1"/>
  <c r="NY19" i="11"/>
  <c r="NZ19" i="11" s="1"/>
  <c r="NY20" i="11"/>
  <c r="OA20" i="11" s="1"/>
  <c r="OB20" i="11" s="1"/>
  <c r="NY21" i="11"/>
  <c r="NZ21" i="11" s="1"/>
  <c r="NY22" i="11"/>
  <c r="OA22" i="11" s="1"/>
  <c r="OB22" i="11" s="1"/>
  <c r="NX3" i="11"/>
  <c r="NX4" i="11"/>
  <c r="NX5" i="11"/>
  <c r="NX6" i="11"/>
  <c r="NX7" i="11"/>
  <c r="NX8" i="11"/>
  <c r="NX9" i="11"/>
  <c r="NX10" i="11"/>
  <c r="NX11" i="11"/>
  <c r="NX12" i="11"/>
  <c r="NX13" i="11"/>
  <c r="NX14" i="11"/>
  <c r="NX15" i="11"/>
  <c r="NX16" i="11"/>
  <c r="NX17" i="11"/>
  <c r="NX18" i="11"/>
  <c r="NX31" i="11"/>
  <c r="NX19" i="11"/>
  <c r="NX20" i="11"/>
  <c r="NX21" i="11"/>
  <c r="NX22" i="11"/>
  <c r="NX2" i="11"/>
  <c r="NN3" i="11"/>
  <c r="NP3" i="11" s="1"/>
  <c r="NQ3" i="11" s="1"/>
  <c r="NN4" i="11"/>
  <c r="NO4" i="11" s="1"/>
  <c r="NN5" i="11"/>
  <c r="NP5" i="11" s="1"/>
  <c r="NQ5" i="11" s="1"/>
  <c r="NN6" i="11"/>
  <c r="NO6" i="11" s="1"/>
  <c r="NN7" i="11"/>
  <c r="NP7" i="11" s="1"/>
  <c r="NQ7" i="11" s="1"/>
  <c r="NN8" i="11"/>
  <c r="NO8" i="11" s="1"/>
  <c r="NN9" i="11"/>
  <c r="NP9" i="11" s="1"/>
  <c r="NQ9" i="11" s="1"/>
  <c r="NN10" i="11"/>
  <c r="NO10" i="11" s="1"/>
  <c r="NN11" i="11"/>
  <c r="NP11" i="11" s="1"/>
  <c r="NQ11" i="11" s="1"/>
  <c r="NN12" i="11"/>
  <c r="NO12" i="11" s="1"/>
  <c r="NN13" i="11"/>
  <c r="NP13" i="11" s="1"/>
  <c r="NQ13" i="11" s="1"/>
  <c r="NN14" i="11"/>
  <c r="NO14" i="11" s="1"/>
  <c r="NN15" i="11"/>
  <c r="NP15" i="11" s="1"/>
  <c r="NQ15" i="11" s="1"/>
  <c r="NN16" i="11"/>
  <c r="NO16" i="11" s="1"/>
  <c r="NN17" i="11"/>
  <c r="NP17" i="11" s="1"/>
  <c r="NQ17" i="11" s="1"/>
  <c r="NN18" i="11"/>
  <c r="NO18" i="11" s="1"/>
  <c r="NN31" i="11"/>
  <c r="NP31" i="11" s="1"/>
  <c r="NQ31" i="11" s="1"/>
  <c r="NN19" i="11"/>
  <c r="NO19" i="11" s="1"/>
  <c r="NN20" i="11"/>
  <c r="NP20" i="11" s="1"/>
  <c r="NQ20" i="11" s="1"/>
  <c r="NN21" i="11"/>
  <c r="NO21" i="11" s="1"/>
  <c r="NN22" i="11"/>
  <c r="NP22" i="11" s="1"/>
  <c r="NQ22" i="11" s="1"/>
  <c r="NN2" i="11"/>
  <c r="NM3" i="11"/>
  <c r="NM4" i="11"/>
  <c r="NM5" i="11"/>
  <c r="NM6" i="11"/>
  <c r="NM7" i="11"/>
  <c r="NM8" i="11"/>
  <c r="NM9" i="11"/>
  <c r="NM10" i="11"/>
  <c r="NM11" i="11"/>
  <c r="NM12" i="11"/>
  <c r="NM13" i="11"/>
  <c r="NM14" i="11"/>
  <c r="NM15" i="11"/>
  <c r="NM16" i="11"/>
  <c r="NM17" i="11"/>
  <c r="NM18" i="11"/>
  <c r="NM31" i="11"/>
  <c r="NM19" i="11"/>
  <c r="NM20" i="11"/>
  <c r="NM21" i="11"/>
  <c r="NM22" i="11"/>
  <c r="NM2" i="11"/>
  <c r="NC3" i="11"/>
  <c r="ND3" i="11" s="1"/>
  <c r="NC4" i="11"/>
  <c r="NE4" i="11" s="1"/>
  <c r="NF4" i="11" s="1"/>
  <c r="NC5" i="11"/>
  <c r="ND5" i="11" s="1"/>
  <c r="NC6" i="11"/>
  <c r="NE6" i="11" s="1"/>
  <c r="NF6" i="11" s="1"/>
  <c r="NC7" i="11"/>
  <c r="ND7" i="11" s="1"/>
  <c r="NC8" i="11"/>
  <c r="NE8" i="11" s="1"/>
  <c r="NF8" i="11" s="1"/>
  <c r="NC9" i="11"/>
  <c r="ND9" i="11" s="1"/>
  <c r="NC10" i="11"/>
  <c r="NE10" i="11" s="1"/>
  <c r="NF10" i="11" s="1"/>
  <c r="NC11" i="11"/>
  <c r="ND11" i="11" s="1"/>
  <c r="NC12" i="11"/>
  <c r="NE12" i="11" s="1"/>
  <c r="NF12" i="11" s="1"/>
  <c r="NC13" i="11"/>
  <c r="ND13" i="11" s="1"/>
  <c r="NC14" i="11"/>
  <c r="NE14" i="11" s="1"/>
  <c r="NF14" i="11" s="1"/>
  <c r="NC15" i="11"/>
  <c r="ND15" i="11" s="1"/>
  <c r="NC16" i="11"/>
  <c r="NE16" i="11" s="1"/>
  <c r="NF16" i="11" s="1"/>
  <c r="NC17" i="11"/>
  <c r="ND17" i="11" s="1"/>
  <c r="NC18" i="11"/>
  <c r="NE18" i="11" s="1"/>
  <c r="NF18" i="11" s="1"/>
  <c r="NC31" i="11"/>
  <c r="ND31" i="11" s="1"/>
  <c r="NC19" i="11"/>
  <c r="NE19" i="11" s="1"/>
  <c r="NF19" i="11" s="1"/>
  <c r="NC20" i="11"/>
  <c r="ND20" i="11" s="1"/>
  <c r="NC21" i="11"/>
  <c r="NE21" i="11" s="1"/>
  <c r="NF21" i="11" s="1"/>
  <c r="NC22" i="11"/>
  <c r="ND22" i="11" s="1"/>
  <c r="NC2" i="11"/>
  <c r="NB3" i="11"/>
  <c r="NB4" i="11"/>
  <c r="NB5" i="11"/>
  <c r="NB6" i="11"/>
  <c r="NB7" i="11"/>
  <c r="NB8" i="11"/>
  <c r="NB9" i="11"/>
  <c r="NB10" i="11"/>
  <c r="NB11" i="11"/>
  <c r="NB12" i="11"/>
  <c r="NB13" i="11"/>
  <c r="NB14" i="11"/>
  <c r="NB15" i="11"/>
  <c r="NB16" i="11"/>
  <c r="NB17" i="11"/>
  <c r="NB18" i="11"/>
  <c r="NB31" i="11"/>
  <c r="NB19" i="11"/>
  <c r="NB20" i="11"/>
  <c r="NB21" i="11"/>
  <c r="NB22" i="11"/>
  <c r="NB2" i="11"/>
  <c r="NG21" i="11" l="1"/>
  <c r="NG19" i="11"/>
  <c r="NG18" i="11"/>
  <c r="NG16" i="11"/>
  <c r="NG14" i="11"/>
  <c r="NG12" i="11"/>
  <c r="NG10" i="11"/>
  <c r="NG8" i="11"/>
  <c r="NG6" i="11"/>
  <c r="NG4" i="11"/>
  <c r="OC22" i="11"/>
  <c r="OC20" i="11"/>
  <c r="OC17" i="11"/>
  <c r="OC15" i="11"/>
  <c r="OC13" i="11"/>
  <c r="OC11" i="11"/>
  <c r="OC9" i="11"/>
  <c r="OC7" i="11"/>
  <c r="OC5" i="11"/>
  <c r="OC3" i="11"/>
  <c r="NR22" i="11"/>
  <c r="NR20" i="11"/>
  <c r="NR31" i="11"/>
  <c r="NR17" i="11"/>
  <c r="NR15" i="11"/>
  <c r="NR13" i="11"/>
  <c r="NR11" i="11"/>
  <c r="NR9" i="11"/>
  <c r="NR7" i="11"/>
  <c r="NR5" i="11"/>
  <c r="NR3" i="11"/>
  <c r="NG24" i="4"/>
  <c r="NG31" i="4"/>
  <c r="NG21" i="4"/>
  <c r="NG19" i="4"/>
  <c r="NG32" i="4"/>
  <c r="NG16" i="4"/>
  <c r="NG14" i="4"/>
  <c r="NG12" i="4"/>
  <c r="NG10" i="4"/>
  <c r="NG8" i="4"/>
  <c r="NG6" i="4"/>
  <c r="NG4" i="4"/>
  <c r="LO31" i="4"/>
  <c r="LO19" i="4"/>
  <c r="LO16" i="4"/>
  <c r="LO12" i="4"/>
  <c r="LO8" i="4"/>
  <c r="LO4" i="4"/>
  <c r="NG23" i="4"/>
  <c r="NG22" i="4"/>
  <c r="NG20" i="4"/>
  <c r="NG18" i="4"/>
  <c r="NG17" i="4"/>
  <c r="NG15" i="4"/>
  <c r="NG13" i="4"/>
  <c r="NG11" i="4"/>
  <c r="NG9" i="4"/>
  <c r="NG7" i="4"/>
  <c r="NG5" i="4"/>
  <c r="NG3" i="4"/>
  <c r="LO23" i="4"/>
  <c r="LO22" i="4"/>
  <c r="LO20" i="4"/>
  <c r="LO18" i="4"/>
  <c r="LO17" i="4"/>
  <c r="LO15" i="4"/>
  <c r="LO13" i="4"/>
  <c r="LO11" i="4"/>
  <c r="LO9" i="4"/>
  <c r="LO7" i="4"/>
  <c r="LO5" i="4"/>
  <c r="LO3" i="4"/>
  <c r="MV10" i="2"/>
  <c r="MV8" i="2"/>
  <c r="MV6" i="2"/>
  <c r="MV5" i="2"/>
  <c r="MV3" i="2"/>
  <c r="MS10" i="2"/>
  <c r="MS8" i="2"/>
  <c r="MS6" i="2"/>
  <c r="MS5" i="2"/>
  <c r="MS3" i="2"/>
  <c r="MT9" i="2"/>
  <c r="MU9" i="2" s="1"/>
  <c r="MT7" i="2"/>
  <c r="MU7" i="2" s="1"/>
  <c r="MT19" i="2"/>
  <c r="MU19" i="2" s="1"/>
  <c r="MT4" i="2"/>
  <c r="MU4" i="2" s="1"/>
  <c r="MT11" i="2"/>
  <c r="MU11" i="2" s="1"/>
  <c r="LL23" i="4"/>
  <c r="LL22" i="4"/>
  <c r="LL20" i="4"/>
  <c r="LL18" i="4"/>
  <c r="LL17" i="4"/>
  <c r="LL15" i="4"/>
  <c r="LL13" i="4"/>
  <c r="LL11" i="4"/>
  <c r="LL9" i="4"/>
  <c r="LL7" i="4"/>
  <c r="LL5" i="4"/>
  <c r="LL3" i="4"/>
  <c r="LM24" i="4"/>
  <c r="LN24" i="4" s="1"/>
  <c r="LM21" i="4"/>
  <c r="LN21" i="4" s="1"/>
  <c r="LM32" i="4"/>
  <c r="LN32" i="4" s="1"/>
  <c r="LM14" i="4"/>
  <c r="LN14" i="4" s="1"/>
  <c r="LM10" i="4"/>
  <c r="LN10" i="4" s="1"/>
  <c r="LM6" i="4"/>
  <c r="LN6" i="4" s="1"/>
  <c r="LL31" i="4"/>
  <c r="LL19" i="4"/>
  <c r="LL16" i="4"/>
  <c r="LL12" i="4"/>
  <c r="LL8" i="4"/>
  <c r="LL4" i="4"/>
  <c r="ND23" i="4"/>
  <c r="ND22" i="4"/>
  <c r="ND20" i="4"/>
  <c r="ND18" i="4"/>
  <c r="ND17" i="4"/>
  <c r="ND15" i="4"/>
  <c r="ND13" i="4"/>
  <c r="ND11" i="4"/>
  <c r="ND9" i="4"/>
  <c r="ND7" i="4"/>
  <c r="ND5" i="4"/>
  <c r="ND3" i="4"/>
  <c r="ND24" i="4"/>
  <c r="ND31" i="4"/>
  <c r="ND21" i="4"/>
  <c r="ND19" i="4"/>
  <c r="ND32" i="4"/>
  <c r="ND16" i="4"/>
  <c r="ND14" i="4"/>
  <c r="ND12" i="4"/>
  <c r="ND10" i="4"/>
  <c r="ND8" i="4"/>
  <c r="ND6" i="4"/>
  <c r="ND4" i="4"/>
  <c r="NE22" i="11"/>
  <c r="NF22" i="11" s="1"/>
  <c r="ND21" i="11"/>
  <c r="NE20" i="11"/>
  <c r="NF20" i="11" s="1"/>
  <c r="ND19" i="11"/>
  <c r="NE31" i="11"/>
  <c r="NF31" i="11" s="1"/>
  <c r="ND18" i="11"/>
  <c r="NE17" i="11"/>
  <c r="NF17" i="11" s="1"/>
  <c r="ND16" i="11"/>
  <c r="NE15" i="11"/>
  <c r="NF15" i="11" s="1"/>
  <c r="ND14" i="11"/>
  <c r="NE13" i="11"/>
  <c r="NF13" i="11" s="1"/>
  <c r="ND12" i="11"/>
  <c r="NE11" i="11"/>
  <c r="NF11" i="11" s="1"/>
  <c r="ND10" i="11"/>
  <c r="NE9" i="11"/>
  <c r="NF9" i="11" s="1"/>
  <c r="ND8" i="11"/>
  <c r="NE7" i="11"/>
  <c r="NF7" i="11" s="1"/>
  <c r="ND6" i="11"/>
  <c r="NE5" i="11"/>
  <c r="NF5" i="11" s="1"/>
  <c r="ND4" i="11"/>
  <c r="NE3" i="11"/>
  <c r="NF3" i="11" s="1"/>
  <c r="NO22" i="11"/>
  <c r="NP21" i="11"/>
  <c r="NQ21" i="11" s="1"/>
  <c r="NO20" i="11"/>
  <c r="NP19" i="11"/>
  <c r="NQ19" i="11" s="1"/>
  <c r="NO31" i="11"/>
  <c r="NP18" i="11"/>
  <c r="NQ18" i="11" s="1"/>
  <c r="NO17" i="11"/>
  <c r="NP16" i="11"/>
  <c r="NQ16" i="11" s="1"/>
  <c r="NO15" i="11"/>
  <c r="NP14" i="11"/>
  <c r="NQ14" i="11" s="1"/>
  <c r="NO13" i="11"/>
  <c r="NP12" i="11"/>
  <c r="NQ12" i="11" s="1"/>
  <c r="NO11" i="11"/>
  <c r="NP10" i="11"/>
  <c r="NQ10" i="11" s="1"/>
  <c r="NO9" i="11"/>
  <c r="NP8" i="11"/>
  <c r="NQ8" i="11" s="1"/>
  <c r="NO7" i="11"/>
  <c r="NP6" i="11"/>
  <c r="NQ6" i="11" s="1"/>
  <c r="NO5" i="11"/>
  <c r="NP4" i="11"/>
  <c r="NQ4" i="11" s="1"/>
  <c r="NO3" i="11"/>
  <c r="NZ22" i="11"/>
  <c r="OA21" i="11"/>
  <c r="OB21" i="11" s="1"/>
  <c r="NZ20" i="11"/>
  <c r="OA19" i="11"/>
  <c r="OB19" i="11" s="1"/>
  <c r="NZ31" i="11"/>
  <c r="OA18" i="11"/>
  <c r="OB18" i="11" s="1"/>
  <c r="NZ17" i="11"/>
  <c r="OA16" i="11"/>
  <c r="OB16" i="11" s="1"/>
  <c r="NZ15" i="11"/>
  <c r="OA14" i="11"/>
  <c r="OB14" i="11" s="1"/>
  <c r="NZ13" i="11"/>
  <c r="OA12" i="11"/>
  <c r="OB12" i="11" s="1"/>
  <c r="NZ11" i="11"/>
  <c r="OA10" i="11"/>
  <c r="OB10" i="11" s="1"/>
  <c r="NZ9" i="11"/>
  <c r="OA8" i="11"/>
  <c r="OB8" i="11" s="1"/>
  <c r="NZ7" i="11"/>
  <c r="OA6" i="11"/>
  <c r="OB6" i="11" s="1"/>
  <c r="NZ5" i="11"/>
  <c r="OA4" i="11"/>
  <c r="OB4" i="11" s="1"/>
  <c r="NZ3" i="11"/>
  <c r="NC11" i="2"/>
  <c r="ND11" i="2" s="1"/>
  <c r="NB11" i="2"/>
  <c r="NN11" i="2"/>
  <c r="NO11" i="2" s="1"/>
  <c r="NM11" i="2"/>
  <c r="NY11" i="2"/>
  <c r="NZ11" i="2" s="1"/>
  <c r="NX11" i="2"/>
  <c r="NY3" i="2"/>
  <c r="NZ3" i="2" s="1"/>
  <c r="NY4" i="2"/>
  <c r="OA4" i="2" s="1"/>
  <c r="OB4" i="2" s="1"/>
  <c r="NY5" i="2"/>
  <c r="OA5" i="2" s="1"/>
  <c r="OB5" i="2" s="1"/>
  <c r="NY19" i="2"/>
  <c r="OA19" i="2" s="1"/>
  <c r="OB19" i="2" s="1"/>
  <c r="NY6" i="2"/>
  <c r="NZ6" i="2" s="1"/>
  <c r="NY7" i="2"/>
  <c r="OA7" i="2" s="1"/>
  <c r="OB7" i="2" s="1"/>
  <c r="NY8" i="2"/>
  <c r="OA8" i="2" s="1"/>
  <c r="OB8" i="2" s="1"/>
  <c r="NY9" i="2"/>
  <c r="NZ9" i="2" s="1"/>
  <c r="NY10" i="2"/>
  <c r="OA10" i="2" s="1"/>
  <c r="OB10" i="2" s="1"/>
  <c r="NY2" i="2"/>
  <c r="NX3" i="2"/>
  <c r="NX4" i="2"/>
  <c r="NX5" i="2"/>
  <c r="NX19" i="2"/>
  <c r="NX6" i="2"/>
  <c r="NX7" i="2"/>
  <c r="NX8" i="2"/>
  <c r="NX9" i="2"/>
  <c r="NX10" i="2"/>
  <c r="NX2" i="2"/>
  <c r="NN3" i="2"/>
  <c r="NP3" i="2" s="1"/>
  <c r="NQ3" i="2" s="1"/>
  <c r="NN4" i="2"/>
  <c r="NP4" i="2" s="1"/>
  <c r="NQ4" i="2" s="1"/>
  <c r="NN5" i="2"/>
  <c r="NO5" i="2" s="1"/>
  <c r="NN19" i="2"/>
  <c r="NP19" i="2" s="1"/>
  <c r="NQ19" i="2" s="1"/>
  <c r="NN6" i="2"/>
  <c r="NP6" i="2" s="1"/>
  <c r="NQ6" i="2" s="1"/>
  <c r="NN7" i="2"/>
  <c r="NP7" i="2" s="1"/>
  <c r="NQ7" i="2" s="1"/>
  <c r="NN8" i="2"/>
  <c r="NO8" i="2" s="1"/>
  <c r="NN9" i="2"/>
  <c r="NP9" i="2" s="1"/>
  <c r="NQ9" i="2" s="1"/>
  <c r="NN10" i="2"/>
  <c r="NP10" i="2" s="1"/>
  <c r="NQ10" i="2" s="1"/>
  <c r="NN2" i="2"/>
  <c r="NM3" i="2"/>
  <c r="NM4" i="2"/>
  <c r="NM5" i="2"/>
  <c r="NM19" i="2"/>
  <c r="NM6" i="2"/>
  <c r="NM7" i="2"/>
  <c r="NM8" i="2"/>
  <c r="NM9" i="2"/>
  <c r="NM10" i="2"/>
  <c r="NM2" i="2"/>
  <c r="NC3" i="2"/>
  <c r="ND3" i="2" s="1"/>
  <c r="NC4" i="2"/>
  <c r="ND4" i="2" s="1"/>
  <c r="NC5" i="2"/>
  <c r="NE5" i="2" s="1"/>
  <c r="NF5" i="2" s="1"/>
  <c r="NC19" i="2"/>
  <c r="ND19" i="2" s="1"/>
  <c r="NC6" i="2"/>
  <c r="NE6" i="2" s="1"/>
  <c r="NF6" i="2" s="1"/>
  <c r="NC7" i="2"/>
  <c r="NE7" i="2" s="1"/>
  <c r="NF7" i="2" s="1"/>
  <c r="NC8" i="2"/>
  <c r="NE8" i="2" s="1"/>
  <c r="NF8" i="2" s="1"/>
  <c r="NC9" i="2"/>
  <c r="NE9" i="2" s="1"/>
  <c r="NF9" i="2" s="1"/>
  <c r="NC10" i="2"/>
  <c r="NE10" i="2" s="1"/>
  <c r="NF10" i="2" s="1"/>
  <c r="NC2" i="2"/>
  <c r="NB3" i="2"/>
  <c r="NB4" i="2"/>
  <c r="NB5" i="2"/>
  <c r="NB19" i="2"/>
  <c r="NB6" i="2"/>
  <c r="NB7" i="2"/>
  <c r="NB8" i="2"/>
  <c r="NB9" i="2"/>
  <c r="NB10" i="2"/>
  <c r="NB2" i="2"/>
  <c r="LK3" i="2"/>
  <c r="LM3" i="2" s="1"/>
  <c r="LN3" i="2" s="1"/>
  <c r="LK4" i="2"/>
  <c r="LM4" i="2" s="1"/>
  <c r="LN4" i="2" s="1"/>
  <c r="LK5" i="2"/>
  <c r="LM5" i="2" s="1"/>
  <c r="LN5" i="2" s="1"/>
  <c r="LK19" i="2"/>
  <c r="LM19" i="2" s="1"/>
  <c r="LN19" i="2" s="1"/>
  <c r="LK6" i="2"/>
  <c r="LM6" i="2" s="1"/>
  <c r="LN6" i="2" s="1"/>
  <c r="LK7" i="2"/>
  <c r="LM7" i="2" s="1"/>
  <c r="LN7" i="2" s="1"/>
  <c r="LK8" i="2"/>
  <c r="LM8" i="2" s="1"/>
  <c r="LN8" i="2" s="1"/>
  <c r="LK9" i="2"/>
  <c r="LM9" i="2" s="1"/>
  <c r="LN9" i="2" s="1"/>
  <c r="LK10" i="2"/>
  <c r="LM10" i="2" s="1"/>
  <c r="LN10" i="2" s="1"/>
  <c r="LK2" i="2"/>
  <c r="LM2" i="2" s="1"/>
  <c r="LJ3" i="2"/>
  <c r="LJ4" i="2"/>
  <c r="LJ5" i="2"/>
  <c r="LJ19" i="2"/>
  <c r="LJ6" i="2"/>
  <c r="LJ7" i="2"/>
  <c r="LJ8" i="2"/>
  <c r="LJ9" i="2"/>
  <c r="LJ10" i="2"/>
  <c r="LJ2" i="2"/>
  <c r="IZ3" i="8"/>
  <c r="IZ4" i="8"/>
  <c r="IZ5" i="8"/>
  <c r="IZ6" i="8"/>
  <c r="IZ7" i="8"/>
  <c r="IZ8" i="8"/>
  <c r="IZ9" i="8"/>
  <c r="IZ10" i="8"/>
  <c r="IZ11" i="8"/>
  <c r="IZ12" i="8"/>
  <c r="IZ13" i="8"/>
  <c r="IZ2" i="8"/>
  <c r="IY3" i="8"/>
  <c r="IY4" i="8"/>
  <c r="IY5" i="8"/>
  <c r="IY6" i="8"/>
  <c r="IY7" i="8"/>
  <c r="IY8" i="8"/>
  <c r="IY9" i="8"/>
  <c r="IY10" i="8"/>
  <c r="IY11" i="8"/>
  <c r="IY12" i="8"/>
  <c r="IY13" i="8"/>
  <c r="IY2" i="8"/>
  <c r="MG3" i="10"/>
  <c r="MI3" i="10" s="1"/>
  <c r="MJ3" i="10" s="1"/>
  <c r="MG4" i="10"/>
  <c r="MH4" i="10" s="1"/>
  <c r="MG5" i="10"/>
  <c r="MH5" i="10" s="1"/>
  <c r="MG6" i="10"/>
  <c r="MI6" i="10" s="1"/>
  <c r="MJ6" i="10" s="1"/>
  <c r="MF3" i="10"/>
  <c r="MF4" i="10"/>
  <c r="MF5" i="10"/>
  <c r="MF6" i="10"/>
  <c r="MF2" i="10"/>
  <c r="MG11" i="2"/>
  <c r="MF11" i="2"/>
  <c r="MG3" i="2"/>
  <c r="MH3" i="2" s="1"/>
  <c r="MG4" i="2"/>
  <c r="MI4" i="2" s="1"/>
  <c r="MJ4" i="2" s="1"/>
  <c r="MG5" i="2"/>
  <c r="MH5" i="2" s="1"/>
  <c r="MG19" i="2"/>
  <c r="MI19" i="2" s="1"/>
  <c r="MJ19" i="2" s="1"/>
  <c r="MG6" i="2"/>
  <c r="MH6" i="2" s="1"/>
  <c r="MG7" i="2"/>
  <c r="MI7" i="2" s="1"/>
  <c r="MJ7" i="2" s="1"/>
  <c r="MG8" i="2"/>
  <c r="MH8" i="2" s="1"/>
  <c r="MG9" i="2"/>
  <c r="MI9" i="2" s="1"/>
  <c r="MJ9" i="2" s="1"/>
  <c r="MG10" i="2"/>
  <c r="MH10" i="2" s="1"/>
  <c r="MF3" i="2"/>
  <c r="MF4" i="2"/>
  <c r="MF5" i="2"/>
  <c r="MF19" i="2"/>
  <c r="MF6" i="2"/>
  <c r="MF7" i="2"/>
  <c r="MF8" i="2"/>
  <c r="MF9" i="2"/>
  <c r="MF10" i="2"/>
  <c r="MF2" i="2"/>
  <c r="LV3" i="4"/>
  <c r="LX3" i="4" s="1"/>
  <c r="LY3" i="4" s="1"/>
  <c r="LV4" i="4"/>
  <c r="LW4" i="4" s="1"/>
  <c r="LV5" i="4"/>
  <c r="LX5" i="4" s="1"/>
  <c r="LY5" i="4" s="1"/>
  <c r="LV6" i="4"/>
  <c r="LW6" i="4" s="1"/>
  <c r="LV7" i="4"/>
  <c r="LX7" i="4" s="1"/>
  <c r="LY7" i="4" s="1"/>
  <c r="LV8" i="4"/>
  <c r="LX8" i="4" s="1"/>
  <c r="LY8" i="4" s="1"/>
  <c r="LV9" i="4"/>
  <c r="LW9" i="4" s="1"/>
  <c r="LV10" i="4"/>
  <c r="LX10" i="4" s="1"/>
  <c r="LY10" i="4" s="1"/>
  <c r="LV11" i="4"/>
  <c r="LW11" i="4" s="1"/>
  <c r="LV12" i="4"/>
  <c r="LX12" i="4" s="1"/>
  <c r="LY12" i="4" s="1"/>
  <c r="LV13" i="4"/>
  <c r="LW13" i="4" s="1"/>
  <c r="LV14" i="4"/>
  <c r="LX14" i="4" s="1"/>
  <c r="LY14" i="4" s="1"/>
  <c r="LV15" i="4"/>
  <c r="LW15" i="4" s="1"/>
  <c r="LV16" i="4"/>
  <c r="LW16" i="4" s="1"/>
  <c r="LV17" i="4"/>
  <c r="LX17" i="4" s="1"/>
  <c r="LY17" i="4" s="1"/>
  <c r="LV32" i="4"/>
  <c r="LX32" i="4" s="1"/>
  <c r="LY32" i="4" s="1"/>
  <c r="LV18" i="4"/>
  <c r="LW18" i="4" s="1"/>
  <c r="LV19" i="4"/>
  <c r="LX19" i="4" s="1"/>
  <c r="LY19" i="4" s="1"/>
  <c r="LV20" i="4"/>
  <c r="LW20" i="4" s="1"/>
  <c r="LV21" i="4"/>
  <c r="LX21" i="4" s="1"/>
  <c r="LY21" i="4" s="1"/>
  <c r="LV22" i="4"/>
  <c r="LW22" i="4" s="1"/>
  <c r="LV31" i="4"/>
  <c r="LX31" i="4" s="1"/>
  <c r="LY31" i="4" s="1"/>
  <c r="LV23" i="4"/>
  <c r="LW23" i="4" s="1"/>
  <c r="LV24" i="4"/>
  <c r="LW24" i="4" s="1"/>
  <c r="LU3" i="4"/>
  <c r="LU4" i="4"/>
  <c r="LU5" i="4"/>
  <c r="LU6" i="4"/>
  <c r="LU7" i="4"/>
  <c r="LU8" i="4"/>
  <c r="LU9" i="4"/>
  <c r="LU10" i="4"/>
  <c r="LU11" i="4"/>
  <c r="LU12" i="4"/>
  <c r="LU13" i="4"/>
  <c r="LU14" i="4"/>
  <c r="LU15" i="4"/>
  <c r="LU16" i="4"/>
  <c r="LU17" i="4"/>
  <c r="LU32" i="4"/>
  <c r="LU18" i="4"/>
  <c r="LU19" i="4"/>
  <c r="LU20" i="4"/>
  <c r="LU21" i="4"/>
  <c r="LU22" i="4"/>
  <c r="LU31" i="4"/>
  <c r="LU23" i="4"/>
  <c r="LU24" i="4"/>
  <c r="LU2" i="4"/>
  <c r="MG3" i="4"/>
  <c r="MI3" i="4" s="1"/>
  <c r="MJ3" i="4" s="1"/>
  <c r="MG4" i="4"/>
  <c r="MI4" i="4" s="1"/>
  <c r="MJ4" i="4" s="1"/>
  <c r="MG5" i="4"/>
  <c r="MH5" i="4" s="1"/>
  <c r="MG6" i="4"/>
  <c r="MI6" i="4" s="1"/>
  <c r="MJ6" i="4" s="1"/>
  <c r="MG7" i="4"/>
  <c r="MI7" i="4" s="1"/>
  <c r="MJ7" i="4" s="1"/>
  <c r="MG8" i="4"/>
  <c r="MI8" i="4" s="1"/>
  <c r="MJ8" i="4" s="1"/>
  <c r="MG9" i="4"/>
  <c r="MH9" i="4" s="1"/>
  <c r="MG10" i="4"/>
  <c r="MI10" i="4" s="1"/>
  <c r="MJ10" i="4" s="1"/>
  <c r="MG11" i="4"/>
  <c r="MI11" i="4" s="1"/>
  <c r="MJ11" i="4" s="1"/>
  <c r="MG12" i="4"/>
  <c r="MI12" i="4" s="1"/>
  <c r="MJ12" i="4" s="1"/>
  <c r="MG13" i="4"/>
  <c r="MH13" i="4" s="1"/>
  <c r="MG14" i="4"/>
  <c r="MI14" i="4" s="1"/>
  <c r="MJ14" i="4" s="1"/>
  <c r="MG15" i="4"/>
  <c r="MI15" i="4" s="1"/>
  <c r="MJ15" i="4" s="1"/>
  <c r="MG16" i="4"/>
  <c r="MI16" i="4" s="1"/>
  <c r="MJ16" i="4" s="1"/>
  <c r="MG17" i="4"/>
  <c r="MH17" i="4" s="1"/>
  <c r="MG32" i="4"/>
  <c r="MI32" i="4" s="1"/>
  <c r="MJ32" i="4" s="1"/>
  <c r="MG18" i="4"/>
  <c r="MI18" i="4" s="1"/>
  <c r="MJ18" i="4" s="1"/>
  <c r="MG19" i="4"/>
  <c r="MI19" i="4" s="1"/>
  <c r="MJ19" i="4" s="1"/>
  <c r="MG20" i="4"/>
  <c r="MH20" i="4" s="1"/>
  <c r="MG21" i="4"/>
  <c r="MI21" i="4" s="1"/>
  <c r="MJ21" i="4" s="1"/>
  <c r="MG22" i="4"/>
  <c r="MI22" i="4" s="1"/>
  <c r="MJ22" i="4" s="1"/>
  <c r="MG31" i="4"/>
  <c r="MI31" i="4" s="1"/>
  <c r="MJ31" i="4" s="1"/>
  <c r="MG23" i="4"/>
  <c r="MH23" i="4" s="1"/>
  <c r="MG24" i="4"/>
  <c r="MI24" i="4" s="1"/>
  <c r="MJ24" i="4" s="1"/>
  <c r="MF3" i="4"/>
  <c r="MF4" i="4"/>
  <c r="MF5" i="4"/>
  <c r="MF6" i="4"/>
  <c r="MF7" i="4"/>
  <c r="MF8" i="4"/>
  <c r="MF9" i="4"/>
  <c r="MF10" i="4"/>
  <c r="MF11" i="4"/>
  <c r="MF12" i="4"/>
  <c r="MF13" i="4"/>
  <c r="MF14" i="4"/>
  <c r="MF15" i="4"/>
  <c r="MF16" i="4"/>
  <c r="MF17" i="4"/>
  <c r="MF32" i="4"/>
  <c r="MF18" i="4"/>
  <c r="MF19" i="4"/>
  <c r="MF20" i="4"/>
  <c r="MF21" i="4"/>
  <c r="MF22" i="4"/>
  <c r="MF31" i="4"/>
  <c r="MF23" i="4"/>
  <c r="MF24" i="4"/>
  <c r="MF2" i="4"/>
  <c r="LK3" i="11"/>
  <c r="LM3" i="11" s="1"/>
  <c r="LN3" i="11" s="1"/>
  <c r="LK4" i="11"/>
  <c r="LL4" i="11" s="1"/>
  <c r="LK5" i="11"/>
  <c r="LM5" i="11" s="1"/>
  <c r="LN5" i="11" s="1"/>
  <c r="LK6" i="11"/>
  <c r="LL6" i="11" s="1"/>
  <c r="LK7" i="11"/>
  <c r="LM7" i="11" s="1"/>
  <c r="LN7" i="11" s="1"/>
  <c r="LK8" i="11"/>
  <c r="LL8" i="11" s="1"/>
  <c r="LK9" i="11"/>
  <c r="LM9" i="11" s="1"/>
  <c r="LN9" i="11" s="1"/>
  <c r="LK10" i="11"/>
  <c r="LL10" i="11" s="1"/>
  <c r="LK11" i="11"/>
  <c r="LM11" i="11" s="1"/>
  <c r="LN11" i="11" s="1"/>
  <c r="LK12" i="11"/>
  <c r="LL12" i="11" s="1"/>
  <c r="LK13" i="11"/>
  <c r="LM13" i="11" s="1"/>
  <c r="LN13" i="11" s="1"/>
  <c r="LK14" i="11"/>
  <c r="LL14" i="11" s="1"/>
  <c r="LK15" i="11"/>
  <c r="LM15" i="11" s="1"/>
  <c r="LN15" i="11" s="1"/>
  <c r="LK16" i="11"/>
  <c r="LL16" i="11" s="1"/>
  <c r="LK17" i="11"/>
  <c r="LM17" i="11" s="1"/>
  <c r="LN17" i="11" s="1"/>
  <c r="LK18" i="11"/>
  <c r="LL18" i="11" s="1"/>
  <c r="LK31" i="11"/>
  <c r="LM31" i="11" s="1"/>
  <c r="LN31" i="11" s="1"/>
  <c r="LK19" i="11"/>
  <c r="LL19" i="11" s="1"/>
  <c r="LK20" i="11"/>
  <c r="LM20" i="11" s="1"/>
  <c r="LN20" i="11" s="1"/>
  <c r="LK21" i="11"/>
  <c r="LL21" i="11" s="1"/>
  <c r="LK22" i="11"/>
  <c r="LM22" i="11" s="1"/>
  <c r="LN22" i="11" s="1"/>
  <c r="LK2" i="11"/>
  <c r="LL2" i="11" s="1"/>
  <c r="LJ3" i="11"/>
  <c r="LJ4" i="11"/>
  <c r="LJ5" i="11"/>
  <c r="LJ6" i="11"/>
  <c r="LJ7" i="11"/>
  <c r="LJ8" i="11"/>
  <c r="LJ9" i="11"/>
  <c r="LJ10" i="11"/>
  <c r="LJ11" i="11"/>
  <c r="LJ12" i="11"/>
  <c r="LJ13" i="11"/>
  <c r="LJ14" i="11"/>
  <c r="LJ15" i="11"/>
  <c r="LJ16" i="11"/>
  <c r="LJ17" i="11"/>
  <c r="LJ18" i="11"/>
  <c r="LJ31" i="11"/>
  <c r="LJ19" i="11"/>
  <c r="LJ20" i="11"/>
  <c r="LJ21" i="11"/>
  <c r="LJ22" i="11"/>
  <c r="LJ2" i="11"/>
  <c r="IJ3" i="8"/>
  <c r="IJ4" i="8"/>
  <c r="IJ5" i="8"/>
  <c r="IJ6" i="8"/>
  <c r="IJ7" i="8"/>
  <c r="IJ8" i="8"/>
  <c r="IJ9" i="8"/>
  <c r="IJ10" i="8"/>
  <c r="IJ11" i="8"/>
  <c r="IJ12" i="8"/>
  <c r="IJ13" i="8"/>
  <c r="II3" i="8"/>
  <c r="II4" i="8"/>
  <c r="II5" i="8"/>
  <c r="II6" i="8"/>
  <c r="II7" i="8"/>
  <c r="II8" i="8"/>
  <c r="II9" i="8"/>
  <c r="II10" i="8"/>
  <c r="II11" i="8"/>
  <c r="II12" i="8"/>
  <c r="II13" i="8"/>
  <c r="II2" i="8"/>
  <c r="IR3" i="8"/>
  <c r="IR4" i="8"/>
  <c r="IR5" i="8"/>
  <c r="IR6" i="8"/>
  <c r="IR7" i="8"/>
  <c r="IR8" i="8"/>
  <c r="IR9" i="8"/>
  <c r="IR10" i="8"/>
  <c r="IR11" i="8"/>
  <c r="IR12" i="8"/>
  <c r="IR13" i="8"/>
  <c r="IQ3" i="8"/>
  <c r="IQ4" i="8"/>
  <c r="IQ5" i="8"/>
  <c r="IQ6" i="8"/>
  <c r="IQ7" i="8"/>
  <c r="IQ8" i="8"/>
  <c r="IQ9" i="8"/>
  <c r="IQ10" i="8"/>
  <c r="IQ11" i="8"/>
  <c r="IQ12" i="8"/>
  <c r="IQ13" i="8"/>
  <c r="IQ2" i="8"/>
  <c r="KZ3" i="2"/>
  <c r="KZ4" i="2"/>
  <c r="KZ5" i="2"/>
  <c r="KZ19" i="2"/>
  <c r="KZ6" i="2"/>
  <c r="KZ7" i="2"/>
  <c r="KZ8" i="2"/>
  <c r="KZ9" i="2"/>
  <c r="KZ10" i="2"/>
  <c r="KY3" i="2"/>
  <c r="KY4" i="2"/>
  <c r="KY5" i="2"/>
  <c r="KY19" i="2"/>
  <c r="KY6" i="2"/>
  <c r="KY7" i="2"/>
  <c r="KY8" i="2"/>
  <c r="KY9" i="2"/>
  <c r="KY10" i="2"/>
  <c r="KY2" i="2"/>
  <c r="KZ3" i="11"/>
  <c r="KZ4" i="11"/>
  <c r="KZ5" i="11"/>
  <c r="KZ6" i="11"/>
  <c r="KZ7" i="11"/>
  <c r="KZ8" i="11"/>
  <c r="KZ9" i="11"/>
  <c r="KZ10" i="11"/>
  <c r="KZ11" i="11"/>
  <c r="KZ12" i="11"/>
  <c r="KZ13" i="11"/>
  <c r="KZ14" i="11"/>
  <c r="KZ15" i="11"/>
  <c r="KZ16" i="11"/>
  <c r="KZ17" i="11"/>
  <c r="KZ18" i="11"/>
  <c r="KZ31" i="11"/>
  <c r="KZ19" i="11"/>
  <c r="KZ20" i="11"/>
  <c r="KZ21" i="11"/>
  <c r="KZ22" i="11"/>
  <c r="KY3" i="11"/>
  <c r="KY4" i="11"/>
  <c r="KY5" i="11"/>
  <c r="KY6" i="11"/>
  <c r="KY7" i="11"/>
  <c r="KY8" i="11"/>
  <c r="KY9" i="11"/>
  <c r="KY10" i="11"/>
  <c r="KY11" i="11"/>
  <c r="KY12" i="11"/>
  <c r="KY13" i="11"/>
  <c r="KY14" i="11"/>
  <c r="KY15" i="11"/>
  <c r="KY16" i="11"/>
  <c r="KY17" i="11"/>
  <c r="KY18" i="11"/>
  <c r="KY31" i="11"/>
  <c r="KY19" i="11"/>
  <c r="KY20" i="11"/>
  <c r="KY21" i="11"/>
  <c r="KY22" i="11"/>
  <c r="KY2" i="11"/>
  <c r="LU3" i="2"/>
  <c r="LV3" i="2"/>
  <c r="LW3" i="2" s="1"/>
  <c r="LU4" i="2"/>
  <c r="LV4" i="2"/>
  <c r="LW4" i="2" s="1"/>
  <c r="LU5" i="2"/>
  <c r="LV5" i="2"/>
  <c r="LW5" i="2" s="1"/>
  <c r="LU19" i="2"/>
  <c r="LV19" i="2"/>
  <c r="LW19" i="2" s="1"/>
  <c r="LU6" i="2"/>
  <c r="LV6" i="2"/>
  <c r="LW6" i="2" s="1"/>
  <c r="LU7" i="2"/>
  <c r="LV7" i="2"/>
  <c r="LW7" i="2" s="1"/>
  <c r="LU8" i="2"/>
  <c r="LV8" i="2"/>
  <c r="LW8" i="2" s="1"/>
  <c r="LU9" i="2"/>
  <c r="LV9" i="2"/>
  <c r="LW9" i="2" s="1"/>
  <c r="LU10" i="2"/>
  <c r="LV10" i="2"/>
  <c r="LW10" i="2" s="1"/>
  <c r="LU3" i="11"/>
  <c r="LV3" i="11"/>
  <c r="LW3" i="11" s="1"/>
  <c r="LU4" i="11"/>
  <c r="LV4" i="11"/>
  <c r="LW4" i="11" s="1"/>
  <c r="LU5" i="11"/>
  <c r="LV5" i="11"/>
  <c r="LW5" i="11" s="1"/>
  <c r="LU6" i="11"/>
  <c r="LV6" i="11"/>
  <c r="LW6" i="11" s="1"/>
  <c r="LU7" i="11"/>
  <c r="LV7" i="11"/>
  <c r="LW7" i="11" s="1"/>
  <c r="LU8" i="11"/>
  <c r="LV8" i="11"/>
  <c r="LW8" i="11" s="1"/>
  <c r="LU9" i="11"/>
  <c r="LV9" i="11"/>
  <c r="LW9" i="11" s="1"/>
  <c r="LU10" i="11"/>
  <c r="LV10" i="11"/>
  <c r="LW10" i="11" s="1"/>
  <c r="LU11" i="11"/>
  <c r="LV11" i="11"/>
  <c r="LW11" i="11" s="1"/>
  <c r="LU12" i="11"/>
  <c r="LV12" i="11"/>
  <c r="LW12" i="11" s="1"/>
  <c r="LU13" i="11"/>
  <c r="LV13" i="11"/>
  <c r="LW13" i="11" s="1"/>
  <c r="LU14" i="11"/>
  <c r="LV14" i="11"/>
  <c r="LW14" i="11" s="1"/>
  <c r="LU15" i="11"/>
  <c r="LV15" i="11"/>
  <c r="LW15" i="11" s="1"/>
  <c r="LU16" i="11"/>
  <c r="LV16" i="11"/>
  <c r="LW16" i="11" s="1"/>
  <c r="LU17" i="11"/>
  <c r="LV17" i="11"/>
  <c r="LW17" i="11" s="1"/>
  <c r="LU18" i="11"/>
  <c r="LV18" i="11"/>
  <c r="LW18" i="11" s="1"/>
  <c r="LU31" i="11"/>
  <c r="LV31" i="11"/>
  <c r="LW31" i="11" s="1"/>
  <c r="LU19" i="11"/>
  <c r="LV19" i="11"/>
  <c r="LW19" i="11" s="1"/>
  <c r="LU20" i="11"/>
  <c r="LV20" i="11"/>
  <c r="LW20" i="11" s="1"/>
  <c r="LU21" i="11"/>
  <c r="LV21" i="11"/>
  <c r="LW21" i="11" s="1"/>
  <c r="LU22" i="11"/>
  <c r="LV22" i="11"/>
  <c r="LW22" i="11" s="1"/>
  <c r="MR3" i="11"/>
  <c r="MS3" i="11" s="1"/>
  <c r="MR4" i="11"/>
  <c r="MS4" i="11" s="1"/>
  <c r="MR5" i="11"/>
  <c r="MS5" i="11" s="1"/>
  <c r="MR6" i="11"/>
  <c r="MS6" i="11" s="1"/>
  <c r="MR7" i="11"/>
  <c r="MS7" i="11" s="1"/>
  <c r="MR8" i="11"/>
  <c r="MS8" i="11" s="1"/>
  <c r="MR9" i="11"/>
  <c r="MS9" i="11" s="1"/>
  <c r="MR10" i="11"/>
  <c r="MS10" i="11" s="1"/>
  <c r="MR11" i="11"/>
  <c r="MS11" i="11" s="1"/>
  <c r="MR12" i="11"/>
  <c r="MS12" i="11" s="1"/>
  <c r="MR13" i="11"/>
  <c r="MS13" i="11" s="1"/>
  <c r="MR14" i="11"/>
  <c r="MS14" i="11" s="1"/>
  <c r="MR15" i="11"/>
  <c r="MS15" i="11" s="1"/>
  <c r="MR16" i="11"/>
  <c r="MS16" i="11" s="1"/>
  <c r="MR17" i="11"/>
  <c r="MS17" i="11" s="1"/>
  <c r="MR18" i="11"/>
  <c r="MS18" i="11" s="1"/>
  <c r="MR31" i="11"/>
  <c r="MS31" i="11" s="1"/>
  <c r="MR19" i="11"/>
  <c r="MS19" i="11" s="1"/>
  <c r="MR20" i="11"/>
  <c r="MS20" i="11" s="1"/>
  <c r="MR21" i="11"/>
  <c r="MS21" i="11" s="1"/>
  <c r="MR22" i="11"/>
  <c r="MS22" i="11" s="1"/>
  <c r="MQ3" i="11"/>
  <c r="MQ4" i="11"/>
  <c r="MQ5" i="11"/>
  <c r="MQ6" i="11"/>
  <c r="MQ7" i="11"/>
  <c r="MQ8" i="11"/>
  <c r="MQ9" i="11"/>
  <c r="MQ10" i="11"/>
  <c r="MQ11" i="11"/>
  <c r="MQ12" i="11"/>
  <c r="MQ13" i="11"/>
  <c r="MQ14" i="11"/>
  <c r="MQ15" i="11"/>
  <c r="MQ16" i="11"/>
  <c r="MQ17" i="11"/>
  <c r="MQ18" i="11"/>
  <c r="MQ31" i="11"/>
  <c r="MQ19" i="11"/>
  <c r="MQ20" i="11"/>
  <c r="MQ21" i="11"/>
  <c r="MQ22" i="11"/>
  <c r="MQ2" i="11"/>
  <c r="HL3" i="8"/>
  <c r="HL4" i="8"/>
  <c r="HL5" i="8"/>
  <c r="HL6" i="8"/>
  <c r="HL7" i="8"/>
  <c r="HL8" i="8"/>
  <c r="HL9" i="8"/>
  <c r="HL10" i="8"/>
  <c r="HL11" i="8"/>
  <c r="HL12" i="8"/>
  <c r="HL13" i="8"/>
  <c r="HL2" i="8"/>
  <c r="HK3" i="8"/>
  <c r="HK4" i="8"/>
  <c r="HK5" i="8"/>
  <c r="HK6" i="8"/>
  <c r="HK7" i="8"/>
  <c r="HK8" i="8"/>
  <c r="HK9" i="8"/>
  <c r="HK10" i="8"/>
  <c r="HK11" i="8"/>
  <c r="HK12" i="8"/>
  <c r="HK13" i="8"/>
  <c r="HK2" i="8"/>
  <c r="HT3" i="8"/>
  <c r="HT4" i="8"/>
  <c r="HT5" i="8"/>
  <c r="HT6" i="8"/>
  <c r="HT7" i="8"/>
  <c r="HT8" i="8"/>
  <c r="HT9" i="8"/>
  <c r="HT10" i="8"/>
  <c r="HT11" i="8"/>
  <c r="HT12" i="8"/>
  <c r="HT13" i="8"/>
  <c r="HT2" i="8"/>
  <c r="HS3" i="8"/>
  <c r="HS4" i="8"/>
  <c r="HS5" i="8"/>
  <c r="HS6" i="8"/>
  <c r="HS7" i="8"/>
  <c r="HS8" i="8"/>
  <c r="HS9" i="8"/>
  <c r="HS10" i="8"/>
  <c r="HS11" i="8"/>
  <c r="HS12" i="8"/>
  <c r="HS13" i="8"/>
  <c r="HS2" i="8"/>
  <c r="MG3" i="6"/>
  <c r="MH3" i="6" s="1"/>
  <c r="MG4" i="6"/>
  <c r="MH4" i="6" s="1"/>
  <c r="MG5" i="6"/>
  <c r="MH5" i="6" s="1"/>
  <c r="MG6" i="6"/>
  <c r="MH6" i="6" s="1"/>
  <c r="MF3" i="6"/>
  <c r="MF4" i="6"/>
  <c r="MF5" i="6"/>
  <c r="MF6" i="6"/>
  <c r="MF2" i="6"/>
  <c r="MH11" i="2" l="1"/>
  <c r="OO11" i="2"/>
  <c r="MV11" i="2"/>
  <c r="LX3" i="2"/>
  <c r="LY3" i="2" s="1"/>
  <c r="LA10" i="2"/>
  <c r="OO10" i="2"/>
  <c r="LA8" i="2"/>
  <c r="OO8" i="2"/>
  <c r="LA6" i="2"/>
  <c r="OO6" i="2"/>
  <c r="LA5" i="2"/>
  <c r="OO5" i="2"/>
  <c r="LA3" i="2"/>
  <c r="OO3" i="2"/>
  <c r="LA9" i="2"/>
  <c r="OO9" i="2"/>
  <c r="LA7" i="2"/>
  <c r="OO7" i="2"/>
  <c r="LA19" i="2"/>
  <c r="OO19" i="2"/>
  <c r="LA4" i="2"/>
  <c r="OO4" i="2"/>
  <c r="LA21" i="11"/>
  <c r="LA19" i="11"/>
  <c r="LA18" i="11"/>
  <c r="LA16" i="11"/>
  <c r="LA14" i="11"/>
  <c r="LA12" i="11"/>
  <c r="LA10" i="11"/>
  <c r="LA8" i="11"/>
  <c r="LA6" i="11"/>
  <c r="LA4" i="11"/>
  <c r="LB22" i="11"/>
  <c r="LC22" i="11" s="1"/>
  <c r="LB20" i="11"/>
  <c r="LC20" i="11" s="1"/>
  <c r="LB31" i="11"/>
  <c r="LC31" i="11" s="1"/>
  <c r="LD31" i="11" s="1"/>
  <c r="LB17" i="11"/>
  <c r="LC17" i="11" s="1"/>
  <c r="LB15" i="11"/>
  <c r="LC15" i="11" s="1"/>
  <c r="LB13" i="11"/>
  <c r="LC13" i="11" s="1"/>
  <c r="LB11" i="11"/>
  <c r="LC11" i="11" s="1"/>
  <c r="LB9" i="11"/>
  <c r="LC9" i="11" s="1"/>
  <c r="LB7" i="11"/>
  <c r="LC7" i="11" s="1"/>
  <c r="LB5" i="11"/>
  <c r="LC5" i="11" s="1"/>
  <c r="LB3" i="11"/>
  <c r="LC3" i="11" s="1"/>
  <c r="MK6" i="10"/>
  <c r="HU12" i="8"/>
  <c r="HU10" i="8"/>
  <c r="HU8" i="8"/>
  <c r="HU6" i="8"/>
  <c r="HU4" i="8"/>
  <c r="HM12" i="8"/>
  <c r="HM10" i="8"/>
  <c r="HM8" i="8"/>
  <c r="HM6" i="8"/>
  <c r="HM4" i="8"/>
  <c r="IS13" i="8"/>
  <c r="IS11" i="8"/>
  <c r="IS9" i="8"/>
  <c r="IS7" i="8"/>
  <c r="IS5" i="8"/>
  <c r="IS3" i="8"/>
  <c r="IK12" i="8"/>
  <c r="IK10" i="8"/>
  <c r="IK8" i="8"/>
  <c r="IK6" i="8"/>
  <c r="IK4" i="8"/>
  <c r="MK22" i="4"/>
  <c r="MK18" i="4"/>
  <c r="MK15" i="4"/>
  <c r="MK11" i="4"/>
  <c r="MK7" i="4"/>
  <c r="MK3" i="4"/>
  <c r="LZ31" i="4"/>
  <c r="LZ21" i="4"/>
  <c r="LZ19" i="4"/>
  <c r="LZ32" i="4"/>
  <c r="LZ14" i="4"/>
  <c r="LZ12" i="4"/>
  <c r="LZ10" i="4"/>
  <c r="LZ8" i="4"/>
  <c r="MH6" i="10"/>
  <c r="JA13" i="8"/>
  <c r="JA11" i="8"/>
  <c r="JA9" i="8"/>
  <c r="JA7" i="8"/>
  <c r="JA5" i="8"/>
  <c r="JA3" i="8"/>
  <c r="LO10" i="2"/>
  <c r="LO8" i="2"/>
  <c r="LO6" i="2"/>
  <c r="LO5" i="2"/>
  <c r="LO3" i="2"/>
  <c r="NG10" i="2"/>
  <c r="NG8" i="2"/>
  <c r="NG6" i="2"/>
  <c r="NG5" i="2"/>
  <c r="NR10" i="2"/>
  <c r="NR6" i="2"/>
  <c r="NR3" i="2"/>
  <c r="OC10" i="2"/>
  <c r="OC8" i="2"/>
  <c r="OC5" i="2"/>
  <c r="OC4" i="11"/>
  <c r="OC6" i="11"/>
  <c r="OC8" i="11"/>
  <c r="OC10" i="11"/>
  <c r="OC12" i="11"/>
  <c r="OC14" i="11"/>
  <c r="OC16" i="11"/>
  <c r="OC18" i="11"/>
  <c r="OC19" i="11"/>
  <c r="OC21" i="11"/>
  <c r="LO6" i="4"/>
  <c r="LO14" i="4"/>
  <c r="LO21" i="4"/>
  <c r="MV19" i="2"/>
  <c r="MV9" i="2"/>
  <c r="MI4" i="6"/>
  <c r="MJ4" i="6" s="1"/>
  <c r="HU13" i="8"/>
  <c r="HU11" i="8"/>
  <c r="HU9" i="8"/>
  <c r="HU7" i="8"/>
  <c r="HU5" i="8"/>
  <c r="HU3" i="8"/>
  <c r="HM13" i="8"/>
  <c r="HM11" i="8"/>
  <c r="HM9" i="8"/>
  <c r="HM7" i="8"/>
  <c r="HM5" i="8"/>
  <c r="HM3" i="8"/>
  <c r="IS12" i="8"/>
  <c r="IS10" i="8"/>
  <c r="IS8" i="8"/>
  <c r="IS6" i="8"/>
  <c r="IS4" i="8"/>
  <c r="IK13" i="8"/>
  <c r="IK11" i="8"/>
  <c r="IK9" i="8"/>
  <c r="IK7" i="8"/>
  <c r="IK5" i="8"/>
  <c r="IK3" i="8"/>
  <c r="LO22" i="11"/>
  <c r="LO20" i="11"/>
  <c r="LO31" i="11"/>
  <c r="LO17" i="11"/>
  <c r="LO15" i="11"/>
  <c r="LO13" i="11"/>
  <c r="LO11" i="11"/>
  <c r="LO9" i="11"/>
  <c r="LO7" i="11"/>
  <c r="LO5" i="11"/>
  <c r="LO3" i="11"/>
  <c r="MK24" i="4"/>
  <c r="MK31" i="4"/>
  <c r="MK21" i="4"/>
  <c r="MK19" i="4"/>
  <c r="MK32" i="4"/>
  <c r="MK16" i="4"/>
  <c r="MK14" i="4"/>
  <c r="MK12" i="4"/>
  <c r="MK10" i="4"/>
  <c r="MK8" i="4"/>
  <c r="MK6" i="4"/>
  <c r="MK4" i="4"/>
  <c r="LZ17" i="4"/>
  <c r="LZ7" i="4"/>
  <c r="LZ5" i="4"/>
  <c r="LZ3" i="4"/>
  <c r="MK9" i="2"/>
  <c r="MK7" i="2"/>
  <c r="MK19" i="2"/>
  <c r="MK4" i="2"/>
  <c r="MK3" i="10"/>
  <c r="JA12" i="8"/>
  <c r="JA10" i="8"/>
  <c r="JA8" i="8"/>
  <c r="JA6" i="8"/>
  <c r="JA4" i="8"/>
  <c r="LO9" i="2"/>
  <c r="LO7" i="2"/>
  <c r="LO19" i="2"/>
  <c r="LO4" i="2"/>
  <c r="NG9" i="2"/>
  <c r="NG7" i="2"/>
  <c r="NR9" i="2"/>
  <c r="NR7" i="2"/>
  <c r="NR19" i="2"/>
  <c r="NR4" i="2"/>
  <c r="OC7" i="2"/>
  <c r="OC19" i="2"/>
  <c r="OC4" i="2"/>
  <c r="NR4" i="11"/>
  <c r="NR6" i="11"/>
  <c r="NR8" i="11"/>
  <c r="NR10" i="11"/>
  <c r="NR12" i="11"/>
  <c r="NR14" i="11"/>
  <c r="NR16" i="11"/>
  <c r="NR18" i="11"/>
  <c r="NR19" i="11"/>
  <c r="NR21" i="11"/>
  <c r="NG3" i="11"/>
  <c r="NG5" i="11"/>
  <c r="NG7" i="11"/>
  <c r="NG9" i="11"/>
  <c r="NG11" i="11"/>
  <c r="NG13" i="11"/>
  <c r="NG15" i="11"/>
  <c r="NG17" i="11"/>
  <c r="NG31" i="11"/>
  <c r="NG20" i="11"/>
  <c r="NG22" i="11"/>
  <c r="LO10" i="4"/>
  <c r="LO32" i="4"/>
  <c r="LO24" i="4"/>
  <c r="MV4" i="2"/>
  <c r="MV7" i="2"/>
  <c r="MI5" i="10"/>
  <c r="MJ5" i="10" s="1"/>
  <c r="MI6" i="6"/>
  <c r="MJ6" i="6" s="1"/>
  <c r="MI5" i="6"/>
  <c r="MJ5" i="6" s="1"/>
  <c r="MI3" i="6"/>
  <c r="MJ3" i="6" s="1"/>
  <c r="LX7" i="2"/>
  <c r="LY7" i="2" s="1"/>
  <c r="LX9" i="2"/>
  <c r="LY9" i="2" s="1"/>
  <c r="LX5" i="2"/>
  <c r="LY5" i="2" s="1"/>
  <c r="LX8" i="2"/>
  <c r="LY8" i="2" s="1"/>
  <c r="LX19" i="2"/>
  <c r="LY19" i="2" s="1"/>
  <c r="LX4" i="2"/>
  <c r="LY4" i="2" s="1"/>
  <c r="NE3" i="2"/>
  <c r="NF3" i="2" s="1"/>
  <c r="LX10" i="2"/>
  <c r="LY10" i="2" s="1"/>
  <c r="LB10" i="2"/>
  <c r="LC10" i="2" s="1"/>
  <c r="LB9" i="2"/>
  <c r="LC9" i="2" s="1"/>
  <c r="LB6" i="2"/>
  <c r="LC6" i="2" s="1"/>
  <c r="LB19" i="2"/>
  <c r="LC19" i="2" s="1"/>
  <c r="LB3" i="2"/>
  <c r="LC3" i="2" s="1"/>
  <c r="MI10" i="2"/>
  <c r="MJ10" i="2" s="1"/>
  <c r="MH9" i="2"/>
  <c r="MI8" i="2"/>
  <c r="MJ8" i="2" s="1"/>
  <c r="MH7" i="2"/>
  <c r="MI6" i="2"/>
  <c r="MJ6" i="2" s="1"/>
  <c r="MH19" i="2"/>
  <c r="MI5" i="2"/>
  <c r="MJ5" i="2" s="1"/>
  <c r="MH4" i="2"/>
  <c r="MI3" i="2"/>
  <c r="MJ3" i="2" s="1"/>
  <c r="LL2" i="2"/>
  <c r="LL9" i="2"/>
  <c r="LL7" i="2"/>
  <c r="LL19" i="2"/>
  <c r="LL4" i="2"/>
  <c r="ND9" i="2"/>
  <c r="ND6" i="2"/>
  <c r="NE4" i="2"/>
  <c r="NF4" i="2" s="1"/>
  <c r="NO10" i="2"/>
  <c r="NO7" i="2"/>
  <c r="NO4" i="2"/>
  <c r="NZ10" i="2"/>
  <c r="OA9" i="2"/>
  <c r="OB9" i="2" s="1"/>
  <c r="NZ7" i="2"/>
  <c r="OA6" i="2"/>
  <c r="OB6" i="2" s="1"/>
  <c r="NZ4" i="2"/>
  <c r="OA3" i="2"/>
  <c r="OB3" i="2" s="1"/>
  <c r="LB8" i="2"/>
  <c r="LC8" i="2" s="1"/>
  <c r="LB5" i="2"/>
  <c r="LC5" i="2" s="1"/>
  <c r="LB4" i="2"/>
  <c r="LC4" i="2" s="1"/>
  <c r="LL10" i="2"/>
  <c r="LL8" i="2"/>
  <c r="LL6" i="2"/>
  <c r="LL5" i="2"/>
  <c r="LL3" i="2"/>
  <c r="ND10" i="2"/>
  <c r="ND7" i="2"/>
  <c r="NO9" i="2"/>
  <c r="NO6" i="2"/>
  <c r="NO3" i="2"/>
  <c r="MT18" i="11"/>
  <c r="MU18" i="11" s="1"/>
  <c r="MT10" i="11"/>
  <c r="MU10" i="11" s="1"/>
  <c r="MT21" i="11"/>
  <c r="MU21" i="11" s="1"/>
  <c r="MT14" i="11"/>
  <c r="MU14" i="11" s="1"/>
  <c r="LX19" i="11"/>
  <c r="LY19" i="11" s="1"/>
  <c r="MT19" i="11"/>
  <c r="MU19" i="11" s="1"/>
  <c r="MT16" i="11"/>
  <c r="MU16" i="11" s="1"/>
  <c r="MT12" i="11"/>
  <c r="MU12" i="11" s="1"/>
  <c r="MT8" i="11"/>
  <c r="MU8" i="11" s="1"/>
  <c r="LX10" i="11"/>
  <c r="LY10" i="11" s="1"/>
  <c r="MT22" i="11"/>
  <c r="MU22" i="11" s="1"/>
  <c r="MT20" i="11"/>
  <c r="MU20" i="11" s="1"/>
  <c r="MT31" i="11"/>
  <c r="MU31" i="11" s="1"/>
  <c r="MT17" i="11"/>
  <c r="MU17" i="11" s="1"/>
  <c r="MT15" i="11"/>
  <c r="MU15" i="11" s="1"/>
  <c r="MT13" i="11"/>
  <c r="MU13" i="11" s="1"/>
  <c r="MT11" i="11"/>
  <c r="MU11" i="11" s="1"/>
  <c r="MT9" i="11"/>
  <c r="MU9" i="11" s="1"/>
  <c r="LX14" i="11"/>
  <c r="LY14" i="11" s="1"/>
  <c r="LX21" i="11"/>
  <c r="LY21" i="11" s="1"/>
  <c r="LX18" i="11"/>
  <c r="LY18" i="11" s="1"/>
  <c r="NZ8" i="2"/>
  <c r="NZ19" i="2"/>
  <c r="NZ5" i="2"/>
  <c r="NP8" i="2"/>
  <c r="NQ8" i="2" s="1"/>
  <c r="NO19" i="2"/>
  <c r="NP5" i="2"/>
  <c r="NQ5" i="2" s="1"/>
  <c r="ND5" i="2"/>
  <c r="NE11" i="2"/>
  <c r="NF11" i="2" s="1"/>
  <c r="NP11" i="2"/>
  <c r="NQ11" i="2" s="1"/>
  <c r="OA11" i="2"/>
  <c r="OB11" i="2" s="1"/>
  <c r="NE19" i="2"/>
  <c r="NF19" i="2" s="1"/>
  <c r="ND8" i="2"/>
  <c r="LB7" i="2"/>
  <c r="LC7" i="2" s="1"/>
  <c r="MH3" i="10"/>
  <c r="MI4" i="10"/>
  <c r="MJ4" i="10" s="1"/>
  <c r="MI11" i="2"/>
  <c r="MJ11" i="2" s="1"/>
  <c r="MI23" i="4"/>
  <c r="MJ23" i="4" s="1"/>
  <c r="MI17" i="4"/>
  <c r="MJ17" i="4" s="1"/>
  <c r="MI9" i="4"/>
  <c r="MJ9" i="4" s="1"/>
  <c r="MI20" i="4"/>
  <c r="MJ20" i="4" s="1"/>
  <c r="MI13" i="4"/>
  <c r="MJ13" i="4" s="1"/>
  <c r="MI5" i="4"/>
  <c r="MJ5" i="4" s="1"/>
  <c r="MH24" i="4"/>
  <c r="MH31" i="4"/>
  <c r="MH21" i="4"/>
  <c r="MH19" i="4"/>
  <c r="MH32" i="4"/>
  <c r="MH16" i="4"/>
  <c r="MH14" i="4"/>
  <c r="MH12" i="4"/>
  <c r="MH10" i="4"/>
  <c r="MH8" i="4"/>
  <c r="MH6" i="4"/>
  <c r="MH4" i="4"/>
  <c r="LX24" i="4"/>
  <c r="LY24" i="4" s="1"/>
  <c r="LW31" i="4"/>
  <c r="LX22" i="4"/>
  <c r="LY22" i="4" s="1"/>
  <c r="LW21" i="4"/>
  <c r="LX20" i="4"/>
  <c r="LY20" i="4" s="1"/>
  <c r="LW19" i="4"/>
  <c r="LX18" i="4"/>
  <c r="LY18" i="4" s="1"/>
  <c r="LW32" i="4"/>
  <c r="LX16" i="4"/>
  <c r="LY16" i="4" s="1"/>
  <c r="LW14" i="4"/>
  <c r="LX13" i="4"/>
  <c r="LY13" i="4" s="1"/>
  <c r="LW12" i="4"/>
  <c r="LX11" i="4"/>
  <c r="LY11" i="4" s="1"/>
  <c r="LW8" i="4"/>
  <c r="LX6" i="4"/>
  <c r="LY6" i="4" s="1"/>
  <c r="LW5" i="4"/>
  <c r="LX4" i="4"/>
  <c r="LY4" i="4" s="1"/>
  <c r="LW3" i="4"/>
  <c r="MH22" i="4"/>
  <c r="MH18" i="4"/>
  <c r="MH15" i="4"/>
  <c r="MH11" i="4"/>
  <c r="MH7" i="4"/>
  <c r="MH3" i="4"/>
  <c r="LW17" i="4"/>
  <c r="LX15" i="4"/>
  <c r="LY15" i="4" s="1"/>
  <c r="LX23" i="4"/>
  <c r="LY23" i="4" s="1"/>
  <c r="LX9" i="4"/>
  <c r="LY9" i="4" s="1"/>
  <c r="LW10" i="4"/>
  <c r="LW7" i="4"/>
  <c r="LX12" i="11"/>
  <c r="LY12" i="11" s="1"/>
  <c r="LX4" i="11"/>
  <c r="LY4" i="11" s="1"/>
  <c r="MT4" i="11"/>
  <c r="MU4" i="11" s="1"/>
  <c r="LX15" i="11"/>
  <c r="LY15" i="11" s="1"/>
  <c r="LL22" i="11"/>
  <c r="LL20" i="11"/>
  <c r="LL31" i="11"/>
  <c r="LL17" i="11"/>
  <c r="LL15" i="11"/>
  <c r="LL13" i="11"/>
  <c r="LL11" i="11"/>
  <c r="LL9" i="11"/>
  <c r="LL7" i="11"/>
  <c r="LL5" i="11"/>
  <c r="LL3" i="11"/>
  <c r="LM21" i="11"/>
  <c r="LN21" i="11" s="1"/>
  <c r="LM19" i="11"/>
  <c r="LN19" i="11" s="1"/>
  <c r="LM18" i="11"/>
  <c r="LN18" i="11" s="1"/>
  <c r="LM16" i="11"/>
  <c r="LN16" i="11" s="1"/>
  <c r="LM14" i="11"/>
  <c r="LN14" i="11" s="1"/>
  <c r="LM12" i="11"/>
  <c r="LN12" i="11" s="1"/>
  <c r="LM10" i="11"/>
  <c r="LN10" i="11" s="1"/>
  <c r="LM8" i="11"/>
  <c r="LN8" i="11" s="1"/>
  <c r="LM6" i="11"/>
  <c r="LN6" i="11" s="1"/>
  <c r="LM4" i="11"/>
  <c r="LN4" i="11" s="1"/>
  <c r="MT6" i="11"/>
  <c r="MU6" i="11" s="1"/>
  <c r="LX22" i="11"/>
  <c r="LY22" i="11" s="1"/>
  <c r="LX20" i="11"/>
  <c r="LY20" i="11" s="1"/>
  <c r="LX31" i="11"/>
  <c r="LY31" i="11" s="1"/>
  <c r="LX16" i="11"/>
  <c r="LY16" i="11" s="1"/>
  <c r="LX11" i="11"/>
  <c r="LY11" i="11" s="1"/>
  <c r="LX7" i="11"/>
  <c r="LY7" i="11" s="1"/>
  <c r="LX3" i="11"/>
  <c r="LY3" i="11" s="1"/>
  <c r="MT5" i="11"/>
  <c r="MU5" i="11" s="1"/>
  <c r="MT3" i="11"/>
  <c r="MU3" i="11" s="1"/>
  <c r="LX17" i="11"/>
  <c r="LY17" i="11" s="1"/>
  <c r="LX13" i="11"/>
  <c r="LY13" i="11" s="1"/>
  <c r="LA22" i="11"/>
  <c r="LB21" i="11"/>
  <c r="LC21" i="11" s="1"/>
  <c r="LA20" i="11"/>
  <c r="LB19" i="11"/>
  <c r="LC19" i="11" s="1"/>
  <c r="LA31" i="11"/>
  <c r="LB18" i="11"/>
  <c r="LC18" i="11" s="1"/>
  <c r="LA17" i="11"/>
  <c r="LB16" i="11"/>
  <c r="LC16" i="11" s="1"/>
  <c r="LA15" i="11"/>
  <c r="LB14" i="11"/>
  <c r="LC14" i="11" s="1"/>
  <c r="LA13" i="11"/>
  <c r="LB12" i="11"/>
  <c r="LC12" i="11" s="1"/>
  <c r="LA11" i="11"/>
  <c r="LB10" i="11"/>
  <c r="LC10" i="11" s="1"/>
  <c r="LA9" i="11"/>
  <c r="LB8" i="11"/>
  <c r="LC8" i="11" s="1"/>
  <c r="LA7" i="11"/>
  <c r="LB6" i="11"/>
  <c r="LC6" i="11" s="1"/>
  <c r="LA5" i="11"/>
  <c r="LB4" i="11"/>
  <c r="LC4" i="11" s="1"/>
  <c r="LA3" i="11"/>
  <c r="LX6" i="2"/>
  <c r="LY6" i="2" s="1"/>
  <c r="LX9" i="11"/>
  <c r="LY9" i="11" s="1"/>
  <c r="LX8" i="11"/>
  <c r="LY8" i="11" s="1"/>
  <c r="LX6" i="11"/>
  <c r="LY6" i="11" s="1"/>
  <c r="LX5" i="11"/>
  <c r="LY5" i="11" s="1"/>
  <c r="MT7" i="11"/>
  <c r="MU7" i="11" s="1"/>
  <c r="ON11" i="2" l="1"/>
  <c r="LZ3" i="2"/>
  <c r="NR11" i="2"/>
  <c r="OC11" i="2"/>
  <c r="NG11" i="2"/>
  <c r="LD3" i="11"/>
  <c r="LD7" i="11"/>
  <c r="LD11" i="11"/>
  <c r="LD15" i="11"/>
  <c r="LD22" i="11"/>
  <c r="LD5" i="11"/>
  <c r="LD9" i="11"/>
  <c r="LD13" i="11"/>
  <c r="LD17" i="11"/>
  <c r="LD20" i="11"/>
  <c r="MK11" i="2"/>
  <c r="OG11" i="2"/>
  <c r="ON7" i="2"/>
  <c r="OG7" i="2"/>
  <c r="ON4" i="2"/>
  <c r="OG4" i="2"/>
  <c r="ON8" i="2"/>
  <c r="OG8" i="2"/>
  <c r="ON19" i="2"/>
  <c r="OG19" i="2"/>
  <c r="ON5" i="2"/>
  <c r="OG5" i="2"/>
  <c r="ON3" i="2"/>
  <c r="OG3" i="2"/>
  <c r="ON6" i="2"/>
  <c r="OG6" i="2"/>
  <c r="ON10" i="2"/>
  <c r="OG10" i="2"/>
  <c r="ON9" i="2"/>
  <c r="OG9" i="2"/>
  <c r="LZ5" i="11"/>
  <c r="LZ8" i="11"/>
  <c r="LZ6" i="2"/>
  <c r="LD4" i="11"/>
  <c r="LD6" i="11"/>
  <c r="LD8" i="11"/>
  <c r="LD10" i="11"/>
  <c r="LD12" i="11"/>
  <c r="LD14" i="11"/>
  <c r="LD16" i="11"/>
  <c r="LD18" i="11"/>
  <c r="LD19" i="11"/>
  <c r="LD21" i="11"/>
  <c r="LZ13" i="11"/>
  <c r="MV3" i="11"/>
  <c r="LZ3" i="11"/>
  <c r="LZ11" i="11"/>
  <c r="LZ31" i="11"/>
  <c r="LZ22" i="11"/>
  <c r="LO6" i="11"/>
  <c r="LO10" i="11"/>
  <c r="LO14" i="11"/>
  <c r="LO18" i="11"/>
  <c r="LO21" i="11"/>
  <c r="LZ15" i="11"/>
  <c r="LZ4" i="11"/>
  <c r="LZ9" i="4"/>
  <c r="LZ15" i="4"/>
  <c r="MK5" i="4"/>
  <c r="MK20" i="4"/>
  <c r="MK17" i="4"/>
  <c r="NR5" i="2"/>
  <c r="NR8" i="2"/>
  <c r="LZ18" i="11"/>
  <c r="LZ14" i="11"/>
  <c r="MV11" i="11"/>
  <c r="MV15" i="11"/>
  <c r="MV31" i="11"/>
  <c r="MV22" i="11"/>
  <c r="MV8" i="11"/>
  <c r="MV16" i="11"/>
  <c r="LZ19" i="11"/>
  <c r="MV21" i="11"/>
  <c r="MV18" i="11"/>
  <c r="LD5" i="2"/>
  <c r="OC3" i="2"/>
  <c r="OC6" i="2"/>
  <c r="OC9" i="2"/>
  <c r="LD3" i="2"/>
  <c r="LD6" i="2"/>
  <c r="LD10" i="2"/>
  <c r="NG3" i="2"/>
  <c r="LZ19" i="2"/>
  <c r="LZ5" i="2"/>
  <c r="LZ7" i="2"/>
  <c r="MK5" i="6"/>
  <c r="MV7" i="11"/>
  <c r="LZ6" i="11"/>
  <c r="LZ9" i="11"/>
  <c r="LZ17" i="11"/>
  <c r="MV5" i="11"/>
  <c r="LZ7" i="11"/>
  <c r="LZ16" i="11"/>
  <c r="LZ20" i="11"/>
  <c r="MV6" i="11"/>
  <c r="LO4" i="11"/>
  <c r="LO8" i="11"/>
  <c r="LO12" i="11"/>
  <c r="LO16" i="11"/>
  <c r="LO19" i="11"/>
  <c r="MV4" i="11"/>
  <c r="LZ12" i="11"/>
  <c r="LZ23" i="4"/>
  <c r="LZ4" i="4"/>
  <c r="LZ6" i="4"/>
  <c r="LZ11" i="4"/>
  <c r="LZ13" i="4"/>
  <c r="LZ16" i="4"/>
  <c r="LZ18" i="4"/>
  <c r="LZ20" i="4"/>
  <c r="LZ22" i="4"/>
  <c r="LZ24" i="4"/>
  <c r="MK13" i="4"/>
  <c r="MK9" i="4"/>
  <c r="MK23" i="4"/>
  <c r="MK4" i="10"/>
  <c r="LD7" i="2"/>
  <c r="NG19" i="2"/>
  <c r="LZ21" i="11"/>
  <c r="MV9" i="11"/>
  <c r="MV13" i="11"/>
  <c r="MV17" i="11"/>
  <c r="MV20" i="11"/>
  <c r="LZ10" i="11"/>
  <c r="MV12" i="11"/>
  <c r="MV19" i="11"/>
  <c r="MV14" i="11"/>
  <c r="MV10" i="11"/>
  <c r="LD4" i="2"/>
  <c r="LD8" i="2"/>
  <c r="NG4" i="2"/>
  <c r="MK3" i="2"/>
  <c r="MK5" i="2"/>
  <c r="MK6" i="2"/>
  <c r="MK8" i="2"/>
  <c r="MK10" i="2"/>
  <c r="LD19" i="2"/>
  <c r="LD9" i="2"/>
  <c r="LZ10" i="2"/>
  <c r="LZ4" i="2"/>
  <c r="LZ8" i="2"/>
  <c r="LZ9" i="2"/>
  <c r="MK3" i="6"/>
  <c r="MK6" i="6"/>
  <c r="MK4" i="6"/>
  <c r="MK5" i="10"/>
  <c r="JA2" i="8"/>
  <c r="MR2" i="6"/>
  <c r="MS2" i="6" s="1"/>
  <c r="MG2" i="6"/>
  <c r="LK3" i="6"/>
  <c r="LL3" i="6" s="1"/>
  <c r="LK4" i="6"/>
  <c r="LL4" i="6" s="1"/>
  <c r="LK5" i="6"/>
  <c r="LL5" i="6" s="1"/>
  <c r="LK6" i="6"/>
  <c r="LL6" i="6" s="1"/>
  <c r="LK19" i="6"/>
  <c r="LL19" i="6" s="1"/>
  <c r="LJ3" i="6"/>
  <c r="LJ4" i="6"/>
  <c r="LJ5" i="6"/>
  <c r="LJ6" i="6"/>
  <c r="LJ19" i="6"/>
  <c r="LJ2" i="6"/>
  <c r="LK2" i="6"/>
  <c r="LL2" i="6" s="1"/>
  <c r="IA3" i="8"/>
  <c r="JE3" i="8" s="1"/>
  <c r="IB3" i="8"/>
  <c r="IA4" i="8"/>
  <c r="JE4" i="8" s="1"/>
  <c r="IB4" i="8"/>
  <c r="IA5" i="8"/>
  <c r="JE5" i="8" s="1"/>
  <c r="IB5" i="8"/>
  <c r="IA6" i="8"/>
  <c r="JE6" i="8" s="1"/>
  <c r="IB6" i="8"/>
  <c r="IA7" i="8"/>
  <c r="JE7" i="8" s="1"/>
  <c r="IB7" i="8"/>
  <c r="IA8" i="8"/>
  <c r="JE8" i="8" s="1"/>
  <c r="IB8" i="8"/>
  <c r="IA9" i="8"/>
  <c r="JE9" i="8" s="1"/>
  <c r="IB9" i="8"/>
  <c r="IA10" i="8"/>
  <c r="JE10" i="8" s="1"/>
  <c r="IB10" i="8"/>
  <c r="IA11" i="8"/>
  <c r="JE11" i="8" s="1"/>
  <c r="IB11" i="8"/>
  <c r="IA12" i="8"/>
  <c r="JE12" i="8" s="1"/>
  <c r="IB12" i="8"/>
  <c r="IA13" i="8"/>
  <c r="JE13" i="8" s="1"/>
  <c r="IB13" i="8"/>
  <c r="MR33" i="4"/>
  <c r="MS33" i="4" s="1"/>
  <c r="MR3" i="4"/>
  <c r="MT3" i="4" s="1"/>
  <c r="MU3" i="4" s="1"/>
  <c r="MR4" i="4"/>
  <c r="MS4" i="4" s="1"/>
  <c r="MR5" i="4"/>
  <c r="MT5" i="4" s="1"/>
  <c r="MU5" i="4" s="1"/>
  <c r="MR6" i="4"/>
  <c r="MS6" i="4" s="1"/>
  <c r="MR7" i="4"/>
  <c r="MT7" i="4" s="1"/>
  <c r="MU7" i="4" s="1"/>
  <c r="MR8" i="4"/>
  <c r="MS8" i="4" s="1"/>
  <c r="MR9" i="4"/>
  <c r="MT9" i="4" s="1"/>
  <c r="MU9" i="4" s="1"/>
  <c r="MR10" i="4"/>
  <c r="MS10" i="4" s="1"/>
  <c r="MR11" i="4"/>
  <c r="MT11" i="4" s="1"/>
  <c r="MU11" i="4" s="1"/>
  <c r="MR12" i="4"/>
  <c r="MS12" i="4" s="1"/>
  <c r="MR13" i="4"/>
  <c r="MT13" i="4" s="1"/>
  <c r="MU13" i="4" s="1"/>
  <c r="MR14" i="4"/>
  <c r="MS14" i="4" s="1"/>
  <c r="MR15" i="4"/>
  <c r="MT15" i="4" s="1"/>
  <c r="MU15" i="4" s="1"/>
  <c r="MR16" i="4"/>
  <c r="MS16" i="4" s="1"/>
  <c r="MR17" i="4"/>
  <c r="MT17" i="4" s="1"/>
  <c r="MU17" i="4" s="1"/>
  <c r="MR32" i="4"/>
  <c r="MS32" i="4" s="1"/>
  <c r="MR18" i="4"/>
  <c r="MT18" i="4" s="1"/>
  <c r="MU18" i="4" s="1"/>
  <c r="MR19" i="4"/>
  <c r="MS19" i="4" s="1"/>
  <c r="MR20" i="4"/>
  <c r="MT20" i="4" s="1"/>
  <c r="MU20" i="4" s="1"/>
  <c r="MR21" i="4"/>
  <c r="MS21" i="4" s="1"/>
  <c r="MR22" i="4"/>
  <c r="MT22" i="4" s="1"/>
  <c r="MU22" i="4" s="1"/>
  <c r="MR31" i="4"/>
  <c r="MS31" i="4" s="1"/>
  <c r="MR23" i="4"/>
  <c r="MT23" i="4" s="1"/>
  <c r="MU23" i="4" s="1"/>
  <c r="MR24" i="4"/>
  <c r="MS24" i="4" s="1"/>
  <c r="MR2" i="4"/>
  <c r="MS2" i="4" s="1"/>
  <c r="MQ33" i="4"/>
  <c r="MQ3" i="4"/>
  <c r="MQ4" i="4"/>
  <c r="MQ5" i="4"/>
  <c r="MQ6" i="4"/>
  <c r="MQ7" i="4"/>
  <c r="MQ8" i="4"/>
  <c r="MQ9" i="4"/>
  <c r="MQ10" i="4"/>
  <c r="MQ11" i="4"/>
  <c r="MQ12" i="4"/>
  <c r="MQ13" i="4"/>
  <c r="MQ14" i="4"/>
  <c r="MQ15" i="4"/>
  <c r="MQ16" i="4"/>
  <c r="MQ17" i="4"/>
  <c r="MQ32" i="4"/>
  <c r="MQ18" i="4"/>
  <c r="MQ19" i="4"/>
  <c r="MQ20" i="4"/>
  <c r="MQ21" i="4"/>
  <c r="MQ22" i="4"/>
  <c r="MQ31" i="4"/>
  <c r="MQ23" i="4"/>
  <c r="MQ24" i="4"/>
  <c r="MQ2" i="4"/>
  <c r="KZ33" i="4"/>
  <c r="LB33" i="4" s="1"/>
  <c r="LC33" i="4" s="1"/>
  <c r="LD33" i="4" s="1"/>
  <c r="KZ3" i="4"/>
  <c r="KZ4" i="4"/>
  <c r="KZ5" i="4"/>
  <c r="KZ6" i="4"/>
  <c r="KZ7" i="4"/>
  <c r="KZ8" i="4"/>
  <c r="KZ9" i="4"/>
  <c r="KZ10" i="4"/>
  <c r="KZ11" i="4"/>
  <c r="KZ12" i="4"/>
  <c r="KZ13" i="4"/>
  <c r="KZ14" i="4"/>
  <c r="KZ15" i="4"/>
  <c r="KZ16" i="4"/>
  <c r="KZ17" i="4"/>
  <c r="KZ32" i="4"/>
  <c r="LB32" i="4" s="1"/>
  <c r="LC32" i="4" s="1"/>
  <c r="KZ18" i="4"/>
  <c r="KZ19" i="4"/>
  <c r="KZ20" i="4"/>
  <c r="KZ21" i="4"/>
  <c r="KZ22" i="4"/>
  <c r="KZ31" i="4"/>
  <c r="KZ23" i="4"/>
  <c r="KZ24" i="4"/>
  <c r="KZ2" i="4"/>
  <c r="KY33" i="4"/>
  <c r="KY3" i="4"/>
  <c r="KY4" i="4"/>
  <c r="KY5" i="4"/>
  <c r="KY6" i="4"/>
  <c r="KY7" i="4"/>
  <c r="KY8" i="4"/>
  <c r="KY9" i="4"/>
  <c r="KY10" i="4"/>
  <c r="KY11" i="4"/>
  <c r="KY12" i="4"/>
  <c r="KY13" i="4"/>
  <c r="KY14" i="4"/>
  <c r="KY15" i="4"/>
  <c r="KY16" i="4"/>
  <c r="KY17" i="4"/>
  <c r="KY32" i="4"/>
  <c r="KY18" i="4"/>
  <c r="KY19" i="4"/>
  <c r="KY20" i="4"/>
  <c r="KY21" i="4"/>
  <c r="KY22" i="4"/>
  <c r="KY31" i="4"/>
  <c r="KY23" i="4"/>
  <c r="KY24" i="4"/>
  <c r="KY2" i="4"/>
  <c r="LV3" i="6"/>
  <c r="LW3" i="6" s="1"/>
  <c r="LV4" i="6"/>
  <c r="LW4" i="6" s="1"/>
  <c r="LV5" i="6"/>
  <c r="LW5" i="6" s="1"/>
  <c r="LV6" i="6"/>
  <c r="LW6" i="6" s="1"/>
  <c r="LV19" i="6"/>
  <c r="LW19" i="6" s="1"/>
  <c r="LU3" i="6"/>
  <c r="LU4" i="6"/>
  <c r="LU5" i="6"/>
  <c r="LU6" i="6"/>
  <c r="LU19" i="6"/>
  <c r="LU2" i="6"/>
  <c r="LV2" i="6"/>
  <c r="LW2" i="6" s="1"/>
  <c r="LJ2" i="8"/>
  <c r="IR2" i="8"/>
  <c r="IJ2" i="8"/>
  <c r="IB2" i="8"/>
  <c r="IA2" i="8"/>
  <c r="JE2" i="8" s="1"/>
  <c r="LR2" i="8"/>
  <c r="HM2" i="8"/>
  <c r="MG2" i="4"/>
  <c r="MH2" i="4" s="1"/>
  <c r="LV2" i="4"/>
  <c r="OH11" i="2" l="1"/>
  <c r="OI11" i="2"/>
  <c r="JJ2" i="8"/>
  <c r="JF2" i="8"/>
  <c r="JF13" i="8"/>
  <c r="JJ13" i="8"/>
  <c r="JJ12" i="8"/>
  <c r="JF12" i="8"/>
  <c r="JF11" i="8"/>
  <c r="JJ11" i="8"/>
  <c r="JJ10" i="8"/>
  <c r="JF10" i="8"/>
  <c r="JF9" i="8"/>
  <c r="JJ9" i="8"/>
  <c r="JJ8" i="8"/>
  <c r="JF8" i="8"/>
  <c r="JF7" i="8"/>
  <c r="JJ7" i="8"/>
  <c r="JJ6" i="8"/>
  <c r="JF6" i="8"/>
  <c r="JF5" i="8"/>
  <c r="JJ5" i="8"/>
  <c r="JJ4" i="8"/>
  <c r="JF4" i="8"/>
  <c r="JF3" i="8"/>
  <c r="JJ3" i="8"/>
  <c r="LA23" i="4"/>
  <c r="NS23" i="4"/>
  <c r="LA20" i="4"/>
  <c r="NS20" i="4"/>
  <c r="LA17" i="4"/>
  <c r="NS17" i="4"/>
  <c r="LB24" i="4"/>
  <c r="LC24" i="4" s="1"/>
  <c r="NS24" i="4"/>
  <c r="LB31" i="4"/>
  <c r="LC31" i="4" s="1"/>
  <c r="NS31" i="4"/>
  <c r="LB21" i="4"/>
  <c r="LC21" i="4" s="1"/>
  <c r="NS21" i="4"/>
  <c r="LB19" i="4"/>
  <c r="LC19" i="4" s="1"/>
  <c r="NS19" i="4"/>
  <c r="LB16" i="4"/>
  <c r="LC16" i="4" s="1"/>
  <c r="NS16" i="4"/>
  <c r="LB14" i="4"/>
  <c r="LC14" i="4" s="1"/>
  <c r="NS14" i="4"/>
  <c r="LB12" i="4"/>
  <c r="LC12" i="4" s="1"/>
  <c r="NS12" i="4"/>
  <c r="LB10" i="4"/>
  <c r="LC10" i="4" s="1"/>
  <c r="NS10" i="4"/>
  <c r="LB8" i="4"/>
  <c r="LC8" i="4" s="1"/>
  <c r="NS8" i="4"/>
  <c r="LB6" i="4"/>
  <c r="LC6" i="4" s="1"/>
  <c r="NS6" i="4"/>
  <c r="LB4" i="4"/>
  <c r="LC4" i="4" s="1"/>
  <c r="NS4" i="4"/>
  <c r="NS2" i="4"/>
  <c r="LA22" i="4"/>
  <c r="NS22" i="4"/>
  <c r="LA18" i="4"/>
  <c r="NS18" i="4"/>
  <c r="LA15" i="4"/>
  <c r="NS15" i="4"/>
  <c r="LA13" i="4"/>
  <c r="NS13" i="4"/>
  <c r="LA11" i="4"/>
  <c r="NS11" i="4"/>
  <c r="LA9" i="4"/>
  <c r="NS9" i="4"/>
  <c r="LA7" i="4"/>
  <c r="NS7" i="4"/>
  <c r="LA5" i="4"/>
  <c r="NS5" i="4"/>
  <c r="LA3" i="4"/>
  <c r="NS3" i="4"/>
  <c r="OI9" i="2"/>
  <c r="OH9" i="2"/>
  <c r="OH10" i="2"/>
  <c r="OI10" i="2"/>
  <c r="OH6" i="2"/>
  <c r="OI6" i="2"/>
  <c r="OH3" i="2"/>
  <c r="OI3" i="2"/>
  <c r="OI5" i="2"/>
  <c r="OH5" i="2"/>
  <c r="OI19" i="2"/>
  <c r="OH19" i="2"/>
  <c r="OI8" i="2"/>
  <c r="OH8" i="2"/>
  <c r="OI4" i="2"/>
  <c r="OH4" i="2"/>
  <c r="OI7" i="2"/>
  <c r="OH7" i="2"/>
  <c r="MV23" i="4"/>
  <c r="MV22" i="4"/>
  <c r="MV20" i="4"/>
  <c r="MV18" i="4"/>
  <c r="MV17" i="4"/>
  <c r="MV15" i="4"/>
  <c r="MV13" i="4"/>
  <c r="MV11" i="4"/>
  <c r="MV9" i="4"/>
  <c r="MV7" i="4"/>
  <c r="MV5" i="4"/>
  <c r="MV3" i="4"/>
  <c r="IC13" i="8"/>
  <c r="IC12" i="8"/>
  <c r="IC11" i="8"/>
  <c r="IC10" i="8"/>
  <c r="IC9" i="8"/>
  <c r="IC8" i="8"/>
  <c r="IC7" i="8"/>
  <c r="IC6" i="8"/>
  <c r="IC5" i="8"/>
  <c r="IC4" i="8"/>
  <c r="IC3" i="8"/>
  <c r="IK2" i="8"/>
  <c r="LX4" i="6"/>
  <c r="LY4" i="6" s="1"/>
  <c r="LD32" i="4"/>
  <c r="IC2" i="8"/>
  <c r="IS2" i="8"/>
  <c r="LX6" i="6"/>
  <c r="LY6" i="6" s="1"/>
  <c r="LX19" i="6"/>
  <c r="LY19" i="6" s="1"/>
  <c r="LZ19" i="6" s="1"/>
  <c r="LX5" i="6"/>
  <c r="LY5" i="6" s="1"/>
  <c r="LX3" i="6"/>
  <c r="LY3" i="6" s="1"/>
  <c r="LM19" i="6"/>
  <c r="LN19" i="6" s="1"/>
  <c r="LO19" i="6" s="1"/>
  <c r="LW2" i="4"/>
  <c r="HU2" i="8"/>
  <c r="MH2" i="6"/>
  <c r="MT2" i="6"/>
  <c r="MU2" i="6" s="1"/>
  <c r="MI2" i="6"/>
  <c r="MJ2" i="6" s="1"/>
  <c r="MS23" i="4"/>
  <c r="MS22" i="4"/>
  <c r="MS20" i="4"/>
  <c r="MS18" i="4"/>
  <c r="MS17" i="4"/>
  <c r="MS15" i="4"/>
  <c r="MS13" i="4"/>
  <c r="MS11" i="4"/>
  <c r="MS9" i="4"/>
  <c r="MS7" i="4"/>
  <c r="MS5" i="4"/>
  <c r="MS3" i="4"/>
  <c r="MT24" i="4"/>
  <c r="MU24" i="4" s="1"/>
  <c r="MT31" i="4"/>
  <c r="MU31" i="4" s="1"/>
  <c r="MT21" i="4"/>
  <c r="MU21" i="4" s="1"/>
  <c r="MT19" i="4"/>
  <c r="MU19" i="4" s="1"/>
  <c r="MT32" i="4"/>
  <c r="MU32" i="4" s="1"/>
  <c r="MT16" i="4"/>
  <c r="MU16" i="4" s="1"/>
  <c r="MT14" i="4"/>
  <c r="MU14" i="4" s="1"/>
  <c r="MT12" i="4"/>
  <c r="MU12" i="4" s="1"/>
  <c r="MT10" i="4"/>
  <c r="MU10" i="4" s="1"/>
  <c r="MT8" i="4"/>
  <c r="MU8" i="4" s="1"/>
  <c r="MT6" i="4"/>
  <c r="MU6" i="4" s="1"/>
  <c r="MT4" i="4"/>
  <c r="MU4" i="4" s="1"/>
  <c r="MT33" i="4"/>
  <c r="MU33" i="4" s="1"/>
  <c r="MV33" i="4" s="1"/>
  <c r="LM6" i="6"/>
  <c r="LN6" i="6" s="1"/>
  <c r="LM5" i="6"/>
  <c r="LN5" i="6" s="1"/>
  <c r="LM4" i="6"/>
  <c r="LN4" i="6" s="1"/>
  <c r="LM3" i="6"/>
  <c r="LN3" i="6" s="1"/>
  <c r="LM2" i="6"/>
  <c r="LN2" i="6" s="1"/>
  <c r="LA24" i="4"/>
  <c r="LB23" i="4"/>
  <c r="LC23" i="4" s="1"/>
  <c r="LA31" i="4"/>
  <c r="LB22" i="4"/>
  <c r="LC22" i="4" s="1"/>
  <c r="LA21" i="4"/>
  <c r="LB20" i="4"/>
  <c r="LC20" i="4" s="1"/>
  <c r="LA19" i="4"/>
  <c r="LB18" i="4"/>
  <c r="LC18" i="4" s="1"/>
  <c r="LA32" i="4"/>
  <c r="LB17" i="4"/>
  <c r="LC17" i="4" s="1"/>
  <c r="LA16" i="4"/>
  <c r="LB15" i="4"/>
  <c r="LC15" i="4" s="1"/>
  <c r="LA14" i="4"/>
  <c r="LB13" i="4"/>
  <c r="LC13" i="4" s="1"/>
  <c r="LA12" i="4"/>
  <c r="LB11" i="4"/>
  <c r="LC11" i="4" s="1"/>
  <c r="LA10" i="4"/>
  <c r="LB9" i="4"/>
  <c r="LC9" i="4" s="1"/>
  <c r="LA8" i="4"/>
  <c r="LB7" i="4"/>
  <c r="LC7" i="4" s="1"/>
  <c r="LA6" i="4"/>
  <c r="LB5" i="4"/>
  <c r="LC5" i="4" s="1"/>
  <c r="LA4" i="4"/>
  <c r="LB3" i="4"/>
  <c r="LC3" i="4" s="1"/>
  <c r="LA33" i="4"/>
  <c r="LX2" i="6"/>
  <c r="LY2" i="6" s="1"/>
  <c r="NE2" i="4"/>
  <c r="NF2" i="4" s="1"/>
  <c r="MT2" i="4"/>
  <c r="MU2" i="4" s="1"/>
  <c r="MI2" i="4"/>
  <c r="MJ2" i="4" s="1"/>
  <c r="LX2" i="4"/>
  <c r="LY2" i="4" s="1"/>
  <c r="LD24" i="4" l="1"/>
  <c r="JH3" i="8"/>
  <c r="JG3" i="8"/>
  <c r="JH5" i="8"/>
  <c r="JG5" i="8"/>
  <c r="JH7" i="8"/>
  <c r="JG7" i="8"/>
  <c r="JH9" i="8"/>
  <c r="JG9" i="8"/>
  <c r="JH11" i="8"/>
  <c r="JG11" i="8"/>
  <c r="JH13" i="8"/>
  <c r="JG13" i="8"/>
  <c r="JH2" i="8"/>
  <c r="JG2" i="8"/>
  <c r="JH4" i="8"/>
  <c r="JG4" i="8"/>
  <c r="JG6" i="8"/>
  <c r="JH6" i="8"/>
  <c r="JG8" i="8"/>
  <c r="JH8" i="8"/>
  <c r="JG10" i="8"/>
  <c r="JH10" i="8"/>
  <c r="JG12" i="8"/>
  <c r="JH12" i="8"/>
  <c r="LD8" i="4"/>
  <c r="LD16" i="4"/>
  <c r="LD4" i="4"/>
  <c r="LD12" i="4"/>
  <c r="LD21" i="4"/>
  <c r="LD6" i="4"/>
  <c r="LD10" i="4"/>
  <c r="LD14" i="4"/>
  <c r="LD19" i="4"/>
  <c r="LD31" i="4"/>
  <c r="NK3" i="4"/>
  <c r="NR3" i="4"/>
  <c r="NR5" i="4"/>
  <c r="NK5" i="4"/>
  <c r="NK7" i="4"/>
  <c r="NR7" i="4"/>
  <c r="NR9" i="4"/>
  <c r="NK9" i="4"/>
  <c r="NK11" i="4"/>
  <c r="NR11" i="4"/>
  <c r="NR13" i="4"/>
  <c r="NK13" i="4"/>
  <c r="NK15" i="4"/>
  <c r="NR15" i="4"/>
  <c r="NR17" i="4"/>
  <c r="NK17" i="4"/>
  <c r="NR18" i="4"/>
  <c r="NK18" i="4"/>
  <c r="NR20" i="4"/>
  <c r="NK20" i="4"/>
  <c r="NR22" i="4"/>
  <c r="NK22" i="4"/>
  <c r="NR23" i="4"/>
  <c r="NK23" i="4"/>
  <c r="NR4" i="4"/>
  <c r="NK4" i="4"/>
  <c r="NR6" i="4"/>
  <c r="NK6" i="4"/>
  <c r="NR8" i="4"/>
  <c r="NK8" i="4"/>
  <c r="NR10" i="4"/>
  <c r="NK10" i="4"/>
  <c r="NR12" i="4"/>
  <c r="NK12" i="4"/>
  <c r="NR14" i="4"/>
  <c r="NK14" i="4"/>
  <c r="NR16" i="4"/>
  <c r="NK16" i="4"/>
  <c r="NK19" i="4"/>
  <c r="NR19" i="4"/>
  <c r="NR21" i="4"/>
  <c r="NK21" i="4"/>
  <c r="NK31" i="4"/>
  <c r="NR31" i="4"/>
  <c r="NR24" i="4"/>
  <c r="NK24" i="4"/>
  <c r="MV2" i="4"/>
  <c r="LD3" i="4"/>
  <c r="MK2" i="4"/>
  <c r="NG2" i="4"/>
  <c r="LO3" i="6"/>
  <c r="LO5" i="6"/>
  <c r="MV6" i="4"/>
  <c r="MV10" i="4"/>
  <c r="MV14" i="4"/>
  <c r="MV32" i="4"/>
  <c r="MV21" i="4"/>
  <c r="MV24" i="4"/>
  <c r="LZ5" i="6"/>
  <c r="LZ6" i="6"/>
  <c r="LZ2" i="6"/>
  <c r="LD5" i="4"/>
  <c r="LD7" i="4"/>
  <c r="LD9" i="4"/>
  <c r="LD11" i="4"/>
  <c r="LD13" i="4"/>
  <c r="LD15" i="4"/>
  <c r="LD17" i="4"/>
  <c r="LD18" i="4"/>
  <c r="LD20" i="4"/>
  <c r="LD22" i="4"/>
  <c r="LD23" i="4"/>
  <c r="LO2" i="6"/>
  <c r="LO4" i="6"/>
  <c r="LO6" i="6"/>
  <c r="MV4" i="4"/>
  <c r="MV8" i="4"/>
  <c r="MV12" i="4"/>
  <c r="MV16" i="4"/>
  <c r="MV19" i="4"/>
  <c r="MV31" i="4"/>
  <c r="LZ3" i="6"/>
  <c r="LZ4" i="6"/>
  <c r="MV2" i="6"/>
  <c r="LZ2" i="4"/>
  <c r="MK2" i="6"/>
  <c r="LV2" i="2"/>
  <c r="LW2" i="2" s="1"/>
  <c r="LU2" i="2"/>
  <c r="KZ2" i="2"/>
  <c r="LV2" i="11"/>
  <c r="LW2" i="11" s="1"/>
  <c r="LU2" i="11"/>
  <c r="NM24" i="4" l="1"/>
  <c r="NL24" i="4"/>
  <c r="NM21" i="4"/>
  <c r="NL21" i="4"/>
  <c r="NM16" i="4"/>
  <c r="NL16" i="4"/>
  <c r="NM14" i="4"/>
  <c r="NL14" i="4"/>
  <c r="NM12" i="4"/>
  <c r="NL12" i="4"/>
  <c r="NM10" i="4"/>
  <c r="NL10" i="4"/>
  <c r="NM8" i="4"/>
  <c r="NL8" i="4"/>
  <c r="NM6" i="4"/>
  <c r="NL6" i="4"/>
  <c r="NM4" i="4"/>
  <c r="NL4" i="4"/>
  <c r="NM23" i="4"/>
  <c r="NL23" i="4"/>
  <c r="NM22" i="4"/>
  <c r="NL22" i="4"/>
  <c r="NM20" i="4"/>
  <c r="NL20" i="4"/>
  <c r="NM18" i="4"/>
  <c r="NL18" i="4"/>
  <c r="NM17" i="4"/>
  <c r="NL17" i="4"/>
  <c r="NM13" i="4"/>
  <c r="NL13" i="4"/>
  <c r="NM9" i="4"/>
  <c r="NL9" i="4"/>
  <c r="NM5" i="4"/>
  <c r="NL5" i="4"/>
  <c r="NM31" i="4"/>
  <c r="NL31" i="4"/>
  <c r="NM19" i="4"/>
  <c r="NL19" i="4"/>
  <c r="NM15" i="4"/>
  <c r="NL15" i="4"/>
  <c r="NM11" i="4"/>
  <c r="NL11" i="4"/>
  <c r="NM7" i="4"/>
  <c r="NL7" i="4"/>
  <c r="NM3" i="4"/>
  <c r="NL3" i="4"/>
  <c r="LL2" i="4"/>
  <c r="LA2" i="2"/>
  <c r="LM2" i="4"/>
  <c r="LN2" i="4" s="1"/>
  <c r="LX2" i="2"/>
  <c r="LY2" i="2" s="1"/>
  <c r="LN2" i="2"/>
  <c r="LB2" i="2"/>
  <c r="LC2" i="2" s="1"/>
  <c r="LX2" i="11"/>
  <c r="LY2" i="11" s="1"/>
  <c r="KZ2" i="11"/>
  <c r="LV3" i="10"/>
  <c r="LW3" i="10" s="1"/>
  <c r="LV4" i="10"/>
  <c r="LW4" i="10" s="1"/>
  <c r="LV5" i="10"/>
  <c r="LW5" i="10" s="1"/>
  <c r="LV6" i="10"/>
  <c r="LW6" i="10" s="1"/>
  <c r="LU3" i="10"/>
  <c r="LU4" i="10"/>
  <c r="LU5" i="10"/>
  <c r="LU6" i="10"/>
  <c r="LU2" i="10"/>
  <c r="LA2" i="4"/>
  <c r="LK3" i="10"/>
  <c r="LM3" i="10" s="1"/>
  <c r="LN3" i="10" s="1"/>
  <c r="LK4" i="10"/>
  <c r="LM4" i="10" s="1"/>
  <c r="LN4" i="10" s="1"/>
  <c r="LK5" i="10"/>
  <c r="LM5" i="10" s="1"/>
  <c r="LN5" i="10" s="1"/>
  <c r="LK6" i="10"/>
  <c r="LM6" i="10" s="1"/>
  <c r="LN6" i="10" s="1"/>
  <c r="LK2" i="10"/>
  <c r="LL2" i="10" s="1"/>
  <c r="LJ3" i="10"/>
  <c r="LJ4" i="10"/>
  <c r="LJ5" i="10"/>
  <c r="LJ6" i="10"/>
  <c r="LJ2" i="10"/>
  <c r="MR2" i="10"/>
  <c r="MS2" i="10" s="1"/>
  <c r="MG2" i="10"/>
  <c r="LV2" i="10"/>
  <c r="LW2" i="10" s="1"/>
  <c r="MR20" i="6"/>
  <c r="MS20" i="6" s="1"/>
  <c r="MQ20" i="6"/>
  <c r="MG20" i="6"/>
  <c r="MH20" i="6" s="1"/>
  <c r="MF20" i="6"/>
  <c r="LV20" i="6"/>
  <c r="LW20" i="6" s="1"/>
  <c r="LU20" i="6"/>
  <c r="LK20" i="6"/>
  <c r="LL20" i="6" s="1"/>
  <c r="LJ20" i="6"/>
  <c r="OA2" i="2"/>
  <c r="OB2" i="2" s="1"/>
  <c r="NO2" i="2"/>
  <c r="ND2" i="2"/>
  <c r="MS2" i="2"/>
  <c r="MG2" i="2"/>
  <c r="MH2" i="2" s="1"/>
  <c r="NY2" i="11"/>
  <c r="NZ2" i="11" s="1"/>
  <c r="NO2" i="11"/>
  <c r="NE2" i="11"/>
  <c r="NF2" i="11" s="1"/>
  <c r="MF11" i="11"/>
  <c r="MG11" i="11"/>
  <c r="MF12" i="11"/>
  <c r="MG12" i="11"/>
  <c r="MF13" i="11"/>
  <c r="MG13" i="11"/>
  <c r="MF14" i="11"/>
  <c r="MG14" i="11"/>
  <c r="MF15" i="11"/>
  <c r="MG15" i="11"/>
  <c r="MF16" i="11"/>
  <c r="MG16" i="11"/>
  <c r="MF17" i="11"/>
  <c r="MG17" i="11"/>
  <c r="MF18" i="11"/>
  <c r="MG18" i="11"/>
  <c r="MF31" i="11"/>
  <c r="MG31" i="11"/>
  <c r="MF19" i="11"/>
  <c r="MG19" i="11"/>
  <c r="MF20" i="11"/>
  <c r="MG20" i="11"/>
  <c r="MF21" i="11"/>
  <c r="MG21" i="11"/>
  <c r="MF22" i="11"/>
  <c r="MG22" i="11"/>
  <c r="MG10" i="11"/>
  <c r="MF10" i="11"/>
  <c r="MG9" i="11"/>
  <c r="MF9" i="11"/>
  <c r="MG8" i="11"/>
  <c r="MF8" i="11"/>
  <c r="MG7" i="11"/>
  <c r="MF7" i="11"/>
  <c r="MG6" i="11"/>
  <c r="MF6" i="11"/>
  <c r="MG5" i="11"/>
  <c r="MF5" i="11"/>
  <c r="MG4" i="11"/>
  <c r="MF4" i="11"/>
  <c r="MG3" i="11"/>
  <c r="MF3" i="11"/>
  <c r="MR2" i="11"/>
  <c r="MS2" i="11" s="1"/>
  <c r="MG2" i="11"/>
  <c r="MH2" i="11" s="1"/>
  <c r="MF2" i="11"/>
  <c r="KZ19" i="6"/>
  <c r="LA19" i="6" s="1"/>
  <c r="KY19" i="6"/>
  <c r="KZ6" i="6"/>
  <c r="KY6" i="6"/>
  <c r="KZ5" i="6"/>
  <c r="KY5" i="6"/>
  <c r="KZ22" i="6"/>
  <c r="LA22" i="6" s="1"/>
  <c r="KY22" i="6"/>
  <c r="KZ4" i="6"/>
  <c r="KY4" i="6"/>
  <c r="KZ3" i="6"/>
  <c r="KY3" i="6"/>
  <c r="KZ2" i="6"/>
  <c r="NH2" i="6" s="1"/>
  <c r="KY2" i="6"/>
  <c r="KZ21" i="6"/>
  <c r="LA21" i="6" s="1"/>
  <c r="KY21" i="6"/>
  <c r="KZ20" i="6"/>
  <c r="LA20" i="6" s="1"/>
  <c r="KY20" i="6"/>
  <c r="CL52" i="11"/>
  <c r="CH52" i="11"/>
  <c r="CA52" i="11"/>
  <c r="CC52" i="11" s="1"/>
  <c r="CD52" i="11" s="1"/>
  <c r="CE52" i="11" s="1"/>
  <c r="BZ52" i="11"/>
  <c r="BP52" i="11"/>
  <c r="BR52" i="11" s="1"/>
  <c r="BS52" i="11" s="1"/>
  <c r="BT52" i="11" s="1"/>
  <c r="BO52" i="11"/>
  <c r="BE52" i="11"/>
  <c r="BG52" i="11" s="1"/>
  <c r="BH52" i="11" s="1"/>
  <c r="BI52" i="11" s="1"/>
  <c r="BD52" i="11"/>
  <c r="AT52" i="11"/>
  <c r="AV52" i="11" s="1"/>
  <c r="AW52" i="11" s="1"/>
  <c r="AX52" i="11" s="1"/>
  <c r="AS52" i="11"/>
  <c r="AI52" i="11"/>
  <c r="AK52" i="11" s="1"/>
  <c r="AL52" i="11" s="1"/>
  <c r="AM52" i="11" s="1"/>
  <c r="AH52" i="11"/>
  <c r="X52" i="11"/>
  <c r="Z52" i="11" s="1"/>
  <c r="AA52" i="11" s="1"/>
  <c r="W52" i="11"/>
  <c r="Q52" i="11"/>
  <c r="R52" i="11" s="1"/>
  <c r="S52" i="11" s="1"/>
  <c r="L52" i="11"/>
  <c r="M52" i="11" s="1"/>
  <c r="N52" i="11" s="1"/>
  <c r="CL51" i="11"/>
  <c r="CH51" i="11"/>
  <c r="CA51" i="11"/>
  <c r="CC51" i="11" s="1"/>
  <c r="CD51" i="11" s="1"/>
  <c r="CE51" i="11" s="1"/>
  <c r="BZ51" i="11"/>
  <c r="BP51" i="11"/>
  <c r="BR51" i="11" s="1"/>
  <c r="BS51" i="11" s="1"/>
  <c r="BT51" i="11" s="1"/>
  <c r="BO51" i="11"/>
  <c r="BE51" i="11"/>
  <c r="BG51" i="11" s="1"/>
  <c r="BH51" i="11" s="1"/>
  <c r="BI51" i="11" s="1"/>
  <c r="BD51" i="11"/>
  <c r="AT51" i="11"/>
  <c r="AV51" i="11" s="1"/>
  <c r="AW51" i="11" s="1"/>
  <c r="AX51" i="11" s="1"/>
  <c r="AS51" i="11"/>
  <c r="AI51" i="11"/>
  <c r="AK51" i="11" s="1"/>
  <c r="AL51" i="11" s="1"/>
  <c r="AM51" i="11" s="1"/>
  <c r="AH51" i="11"/>
  <c r="X51" i="11"/>
  <c r="Z51" i="11" s="1"/>
  <c r="AA51" i="11" s="1"/>
  <c r="W51" i="11"/>
  <c r="Q51" i="11"/>
  <c r="R51" i="11" s="1"/>
  <c r="S51" i="11" s="1"/>
  <c r="L51" i="11"/>
  <c r="M51" i="11" s="1"/>
  <c r="N51" i="11" s="1"/>
  <c r="CL50" i="11"/>
  <c r="CH50" i="11"/>
  <c r="CA50" i="11"/>
  <c r="CC50" i="11" s="1"/>
  <c r="CD50" i="11" s="1"/>
  <c r="CE50" i="11" s="1"/>
  <c r="BZ50" i="11"/>
  <c r="BP50" i="11"/>
  <c r="BR50" i="11" s="1"/>
  <c r="BS50" i="11" s="1"/>
  <c r="BT50" i="11" s="1"/>
  <c r="BO50" i="11"/>
  <c r="BE50" i="11"/>
  <c r="BG50" i="11" s="1"/>
  <c r="BH50" i="11" s="1"/>
  <c r="BI50" i="11" s="1"/>
  <c r="BD50" i="11"/>
  <c r="AT50" i="11"/>
  <c r="AV50" i="11" s="1"/>
  <c r="AW50" i="11" s="1"/>
  <c r="AX50" i="11" s="1"/>
  <c r="AS50" i="11"/>
  <c r="AI50" i="11"/>
  <c r="AK50" i="11" s="1"/>
  <c r="AL50" i="11" s="1"/>
  <c r="AM50" i="11" s="1"/>
  <c r="AH50" i="11"/>
  <c r="X50" i="11"/>
  <c r="Z50" i="11" s="1"/>
  <c r="AA50" i="11" s="1"/>
  <c r="W50" i="11"/>
  <c r="Q50" i="11"/>
  <c r="R50" i="11" s="1"/>
  <c r="S50" i="11" s="1"/>
  <c r="L50" i="11"/>
  <c r="M50" i="11" s="1"/>
  <c r="N50" i="11" s="1"/>
  <c r="CL49" i="11"/>
  <c r="CH49" i="11"/>
  <c r="CA49" i="11"/>
  <c r="CC49" i="11" s="1"/>
  <c r="CD49" i="11" s="1"/>
  <c r="CE49" i="11" s="1"/>
  <c r="BZ49" i="11"/>
  <c r="BP49" i="11"/>
  <c r="BR49" i="11" s="1"/>
  <c r="BS49" i="11" s="1"/>
  <c r="BT49" i="11" s="1"/>
  <c r="BO49" i="11"/>
  <c r="BE49" i="11"/>
  <c r="BG49" i="11" s="1"/>
  <c r="BH49" i="11" s="1"/>
  <c r="BI49" i="11" s="1"/>
  <c r="BD49" i="11"/>
  <c r="AT49" i="11"/>
  <c r="AV49" i="11" s="1"/>
  <c r="AW49" i="11" s="1"/>
  <c r="AX49" i="11" s="1"/>
  <c r="AS49" i="11"/>
  <c r="AI49" i="11"/>
  <c r="AK49" i="11" s="1"/>
  <c r="AL49" i="11" s="1"/>
  <c r="AM49" i="11" s="1"/>
  <c r="AH49" i="11"/>
  <c r="X49" i="11"/>
  <c r="Z49" i="11" s="1"/>
  <c r="AA49" i="11" s="1"/>
  <c r="W49" i="11"/>
  <c r="Q49" i="11"/>
  <c r="R49" i="11" s="1"/>
  <c r="S49" i="11" s="1"/>
  <c r="L49" i="11"/>
  <c r="M49" i="11" s="1"/>
  <c r="N49" i="11" s="1"/>
  <c r="CL48" i="11"/>
  <c r="CH48" i="11"/>
  <c r="CA48" i="11"/>
  <c r="CC48" i="11" s="1"/>
  <c r="CD48" i="11" s="1"/>
  <c r="CE48" i="11" s="1"/>
  <c r="BZ48" i="11"/>
  <c r="BP48" i="11"/>
  <c r="BR48" i="11" s="1"/>
  <c r="BS48" i="11" s="1"/>
  <c r="BT48" i="11" s="1"/>
  <c r="BO48" i="11"/>
  <c r="BE48" i="11"/>
  <c r="BG48" i="11" s="1"/>
  <c r="BH48" i="11" s="1"/>
  <c r="BI48" i="11" s="1"/>
  <c r="BD48" i="11"/>
  <c r="AT48" i="11"/>
  <c r="AV48" i="11" s="1"/>
  <c r="AW48" i="11" s="1"/>
  <c r="AX48" i="11" s="1"/>
  <c r="AS48" i="11"/>
  <c r="AI48" i="11"/>
  <c r="AK48" i="11" s="1"/>
  <c r="AL48" i="11" s="1"/>
  <c r="AM48" i="11" s="1"/>
  <c r="AH48" i="11"/>
  <c r="X48" i="11"/>
  <c r="Z48" i="11" s="1"/>
  <c r="AA48" i="11" s="1"/>
  <c r="W48" i="11"/>
  <c r="Q48" i="11"/>
  <c r="R48" i="11" s="1"/>
  <c r="S48" i="11" s="1"/>
  <c r="L48" i="11"/>
  <c r="M48" i="11" s="1"/>
  <c r="N48" i="11" s="1"/>
  <c r="CL47" i="11"/>
  <c r="CH47" i="11"/>
  <c r="CA47" i="11"/>
  <c r="CC47" i="11" s="1"/>
  <c r="CD47" i="11" s="1"/>
  <c r="CE47" i="11" s="1"/>
  <c r="BZ47" i="11"/>
  <c r="BP47" i="11"/>
  <c r="BR47" i="11" s="1"/>
  <c r="BS47" i="11" s="1"/>
  <c r="BT47" i="11" s="1"/>
  <c r="BO47" i="11"/>
  <c r="BE47" i="11"/>
  <c r="BG47" i="11" s="1"/>
  <c r="BH47" i="11" s="1"/>
  <c r="BI47" i="11" s="1"/>
  <c r="BD47" i="11"/>
  <c r="AT47" i="11"/>
  <c r="AV47" i="11" s="1"/>
  <c r="AW47" i="11" s="1"/>
  <c r="AX47" i="11" s="1"/>
  <c r="AS47" i="11"/>
  <c r="AI47" i="11"/>
  <c r="AK47" i="11" s="1"/>
  <c r="AL47" i="11" s="1"/>
  <c r="AM47" i="11" s="1"/>
  <c r="AH47" i="11"/>
  <c r="X47" i="11"/>
  <c r="Z47" i="11" s="1"/>
  <c r="AA47" i="11" s="1"/>
  <c r="W47" i="11"/>
  <c r="Q47" i="11"/>
  <c r="R47" i="11" s="1"/>
  <c r="S47" i="11" s="1"/>
  <c r="L47" i="11"/>
  <c r="M47" i="11" s="1"/>
  <c r="N47" i="11" s="1"/>
  <c r="CL46" i="11"/>
  <c r="CH46" i="11"/>
  <c r="CA46" i="11"/>
  <c r="CC46" i="11" s="1"/>
  <c r="CD46" i="11" s="1"/>
  <c r="CE46" i="11" s="1"/>
  <c r="BZ46" i="11"/>
  <c r="BP46" i="11"/>
  <c r="BR46" i="11" s="1"/>
  <c r="BS46" i="11" s="1"/>
  <c r="BT46" i="11" s="1"/>
  <c r="BO46" i="11"/>
  <c r="BE46" i="11"/>
  <c r="BG46" i="11" s="1"/>
  <c r="BH46" i="11" s="1"/>
  <c r="BI46" i="11" s="1"/>
  <c r="BD46" i="11"/>
  <c r="AT46" i="11"/>
  <c r="AV46" i="11" s="1"/>
  <c r="AW46" i="11" s="1"/>
  <c r="AX46" i="11" s="1"/>
  <c r="AS46" i="11"/>
  <c r="AI46" i="11"/>
  <c r="AK46" i="11" s="1"/>
  <c r="AL46" i="11" s="1"/>
  <c r="AM46" i="11" s="1"/>
  <c r="AH46" i="11"/>
  <c r="X46" i="11"/>
  <c r="Z46" i="11" s="1"/>
  <c r="AA46" i="11" s="1"/>
  <c r="W46" i="11"/>
  <c r="Q46" i="11"/>
  <c r="R46" i="11" s="1"/>
  <c r="S46" i="11" s="1"/>
  <c r="L46" i="11"/>
  <c r="M46" i="11" s="1"/>
  <c r="N46" i="11" s="1"/>
  <c r="CL45" i="11"/>
  <c r="CH45" i="11"/>
  <c r="CA45" i="11"/>
  <c r="CC45" i="11" s="1"/>
  <c r="CD45" i="11" s="1"/>
  <c r="CE45" i="11" s="1"/>
  <c r="BZ45" i="11"/>
  <c r="BP45" i="11"/>
  <c r="BR45" i="11" s="1"/>
  <c r="BS45" i="11" s="1"/>
  <c r="BT45" i="11" s="1"/>
  <c r="BO45" i="11"/>
  <c r="BE45" i="11"/>
  <c r="BG45" i="11" s="1"/>
  <c r="BH45" i="11" s="1"/>
  <c r="BI45" i="11" s="1"/>
  <c r="BD45" i="11"/>
  <c r="AT45" i="11"/>
  <c r="AV45" i="11" s="1"/>
  <c r="AW45" i="11" s="1"/>
  <c r="AX45" i="11" s="1"/>
  <c r="AS45" i="11"/>
  <c r="AI45" i="11"/>
  <c r="AK45" i="11" s="1"/>
  <c r="AL45" i="11" s="1"/>
  <c r="AM45" i="11" s="1"/>
  <c r="AH45" i="11"/>
  <c r="X45" i="11"/>
  <c r="Z45" i="11" s="1"/>
  <c r="AA45" i="11" s="1"/>
  <c r="W45" i="11"/>
  <c r="Q45" i="11"/>
  <c r="R45" i="11" s="1"/>
  <c r="S45" i="11" s="1"/>
  <c r="L45" i="11"/>
  <c r="M45" i="11" s="1"/>
  <c r="N45" i="11" s="1"/>
  <c r="CL44" i="11"/>
  <c r="CH44" i="11"/>
  <c r="CA44" i="11"/>
  <c r="CC44" i="11" s="1"/>
  <c r="CD44" i="11" s="1"/>
  <c r="CE44" i="11" s="1"/>
  <c r="BZ44" i="11"/>
  <c r="BP44" i="11"/>
  <c r="BR44" i="11" s="1"/>
  <c r="BS44" i="11" s="1"/>
  <c r="BT44" i="11" s="1"/>
  <c r="BO44" i="11"/>
  <c r="BE44" i="11"/>
  <c r="BG44" i="11" s="1"/>
  <c r="BH44" i="11" s="1"/>
  <c r="BI44" i="11" s="1"/>
  <c r="BD44" i="11"/>
  <c r="AT44" i="11"/>
  <c r="AV44" i="11" s="1"/>
  <c r="AW44" i="11" s="1"/>
  <c r="AX44" i="11" s="1"/>
  <c r="AS44" i="11"/>
  <c r="AI44" i="11"/>
  <c r="AK44" i="11" s="1"/>
  <c r="AL44" i="11" s="1"/>
  <c r="AM44" i="11" s="1"/>
  <c r="AH44" i="11"/>
  <c r="X44" i="11"/>
  <c r="Z44" i="11" s="1"/>
  <c r="AA44" i="11" s="1"/>
  <c r="W44" i="11"/>
  <c r="Q44" i="11"/>
  <c r="R44" i="11" s="1"/>
  <c r="S44" i="11" s="1"/>
  <c r="L44" i="11"/>
  <c r="M44" i="11" s="1"/>
  <c r="N44" i="11" s="1"/>
  <c r="CL43" i="11"/>
  <c r="CH43" i="11"/>
  <c r="CA43" i="11"/>
  <c r="CC43" i="11" s="1"/>
  <c r="CD43" i="11" s="1"/>
  <c r="CE43" i="11" s="1"/>
  <c r="BZ43" i="11"/>
  <c r="BP43" i="11"/>
  <c r="BR43" i="11" s="1"/>
  <c r="BS43" i="11" s="1"/>
  <c r="BT43" i="11" s="1"/>
  <c r="BO43" i="11"/>
  <c r="BE43" i="11"/>
  <c r="BG43" i="11" s="1"/>
  <c r="BH43" i="11" s="1"/>
  <c r="BI43" i="11" s="1"/>
  <c r="BD43" i="11"/>
  <c r="AT43" i="11"/>
  <c r="AV43" i="11" s="1"/>
  <c r="AW43" i="11" s="1"/>
  <c r="AX43" i="11" s="1"/>
  <c r="AS43" i="11"/>
  <c r="AI43" i="11"/>
  <c r="AK43" i="11" s="1"/>
  <c r="AL43" i="11" s="1"/>
  <c r="AM43" i="11" s="1"/>
  <c r="AH43" i="11"/>
  <c r="X43" i="11"/>
  <c r="Z43" i="11" s="1"/>
  <c r="AA43" i="11" s="1"/>
  <c r="W43" i="11"/>
  <c r="Q43" i="11"/>
  <c r="R43" i="11" s="1"/>
  <c r="S43" i="11" s="1"/>
  <c r="L43" i="11"/>
  <c r="M43" i="11" s="1"/>
  <c r="N43" i="11" s="1"/>
  <c r="CL42" i="11"/>
  <c r="CH42" i="11"/>
  <c r="CA42" i="11"/>
  <c r="CC42" i="11" s="1"/>
  <c r="CD42" i="11" s="1"/>
  <c r="CE42" i="11" s="1"/>
  <c r="BZ42" i="11"/>
  <c r="BP42" i="11"/>
  <c r="BR42" i="11" s="1"/>
  <c r="BS42" i="11" s="1"/>
  <c r="BT42" i="11" s="1"/>
  <c r="BO42" i="11"/>
  <c r="BE42" i="11"/>
  <c r="BG42" i="11" s="1"/>
  <c r="BH42" i="11" s="1"/>
  <c r="BI42" i="11" s="1"/>
  <c r="BD42" i="11"/>
  <c r="AT42" i="11"/>
  <c r="AV42" i="11" s="1"/>
  <c r="AW42" i="11" s="1"/>
  <c r="AX42" i="11" s="1"/>
  <c r="AS42" i="11"/>
  <c r="AI42" i="11"/>
  <c r="AK42" i="11" s="1"/>
  <c r="AL42" i="11" s="1"/>
  <c r="AM42" i="11" s="1"/>
  <c r="AH42" i="11"/>
  <c r="X42" i="11"/>
  <c r="Z42" i="11" s="1"/>
  <c r="AA42" i="11" s="1"/>
  <c r="W42" i="11"/>
  <c r="Q42" i="11"/>
  <c r="R42" i="11" s="1"/>
  <c r="S42" i="11" s="1"/>
  <c r="L42" i="11"/>
  <c r="M42" i="11" s="1"/>
  <c r="N42" i="11" s="1"/>
  <c r="FS41" i="11"/>
  <c r="FU41" i="11" s="1"/>
  <c r="FV41" i="11" s="1"/>
  <c r="FW41" i="11" s="1"/>
  <c r="FR41" i="11"/>
  <c r="FH41" i="11"/>
  <c r="FJ41" i="11" s="1"/>
  <c r="FK41" i="11" s="1"/>
  <c r="FL41" i="11" s="1"/>
  <c r="FG41" i="11"/>
  <c r="EW41" i="11"/>
  <c r="EY41" i="11" s="1"/>
  <c r="EZ41" i="11" s="1"/>
  <c r="FA41" i="11" s="1"/>
  <c r="EV41" i="11"/>
  <c r="EL41" i="11"/>
  <c r="EN41" i="11" s="1"/>
  <c r="EO41" i="11" s="1"/>
  <c r="EP41" i="11" s="1"/>
  <c r="EK41" i="11"/>
  <c r="EA41" i="11"/>
  <c r="EC41" i="11" s="1"/>
  <c r="ED41" i="11" s="1"/>
  <c r="EE41" i="11" s="1"/>
  <c r="DZ41" i="11"/>
  <c r="DP41" i="11"/>
  <c r="DR41" i="11" s="1"/>
  <c r="DS41" i="11" s="1"/>
  <c r="DT41" i="11" s="1"/>
  <c r="DO41" i="11"/>
  <c r="DE41" i="11"/>
  <c r="DG41" i="11" s="1"/>
  <c r="DH41" i="11" s="1"/>
  <c r="DI41" i="11" s="1"/>
  <c r="DD41" i="11"/>
  <c r="CT41" i="11"/>
  <c r="CV41" i="11" s="1"/>
  <c r="CW41" i="11" s="1"/>
  <c r="CX41" i="11" s="1"/>
  <c r="CS41" i="11"/>
  <c r="CL41" i="11"/>
  <c r="CH41" i="11"/>
  <c r="CA41" i="11"/>
  <c r="CC41" i="11" s="1"/>
  <c r="CD41" i="11" s="1"/>
  <c r="CE41" i="11" s="1"/>
  <c r="BZ41" i="11"/>
  <c r="BP41" i="11"/>
  <c r="BR41" i="11" s="1"/>
  <c r="BS41" i="11" s="1"/>
  <c r="BT41" i="11" s="1"/>
  <c r="BO41" i="11"/>
  <c r="BE41" i="11"/>
  <c r="BG41" i="11" s="1"/>
  <c r="BH41" i="11" s="1"/>
  <c r="BI41" i="11" s="1"/>
  <c r="BD41" i="11"/>
  <c r="AT41" i="11"/>
  <c r="AV41" i="11" s="1"/>
  <c r="AW41" i="11" s="1"/>
  <c r="AX41" i="11" s="1"/>
  <c r="AS41" i="11"/>
  <c r="AI41" i="11"/>
  <c r="AK41" i="11" s="1"/>
  <c r="AL41" i="11" s="1"/>
  <c r="AM41" i="11" s="1"/>
  <c r="AH41" i="11"/>
  <c r="X41" i="11"/>
  <c r="Z41" i="11" s="1"/>
  <c r="AA41" i="11" s="1"/>
  <c r="W41" i="11"/>
  <c r="Q41" i="11"/>
  <c r="R41" i="11" s="1"/>
  <c r="S41" i="11" s="1"/>
  <c r="L41" i="11"/>
  <c r="M41" i="11" s="1"/>
  <c r="N41" i="11" s="1"/>
  <c r="FZ40" i="11"/>
  <c r="FS40" i="11"/>
  <c r="FU40" i="11" s="1"/>
  <c r="FV40" i="11" s="1"/>
  <c r="FW40" i="11" s="1"/>
  <c r="FR40" i="11"/>
  <c r="FH40" i="11"/>
  <c r="FJ40" i="11" s="1"/>
  <c r="FK40" i="11" s="1"/>
  <c r="FL40" i="11" s="1"/>
  <c r="FG40" i="11"/>
  <c r="EW40" i="11"/>
  <c r="EY40" i="11" s="1"/>
  <c r="EZ40" i="11" s="1"/>
  <c r="FA40" i="11" s="1"/>
  <c r="EV40" i="11"/>
  <c r="EL40" i="11"/>
  <c r="EN40" i="11" s="1"/>
  <c r="EO40" i="11" s="1"/>
  <c r="EP40" i="11" s="1"/>
  <c r="EK40" i="11"/>
  <c r="EA40" i="11"/>
  <c r="EC40" i="11" s="1"/>
  <c r="ED40" i="11" s="1"/>
  <c r="EE40" i="11" s="1"/>
  <c r="DZ40" i="11"/>
  <c r="DE40" i="11"/>
  <c r="DG40" i="11" s="1"/>
  <c r="DH40" i="11" s="1"/>
  <c r="DI40" i="11" s="1"/>
  <c r="DD40" i="11"/>
  <c r="CT40" i="11"/>
  <c r="CV40" i="11" s="1"/>
  <c r="CW40" i="11" s="1"/>
  <c r="CS40" i="11"/>
  <c r="CA40" i="11"/>
  <c r="CC40" i="11" s="1"/>
  <c r="CD40" i="11" s="1"/>
  <c r="CE40" i="11" s="1"/>
  <c r="BZ40" i="11"/>
  <c r="BP40" i="11"/>
  <c r="BR40" i="11" s="1"/>
  <c r="BS40" i="11" s="1"/>
  <c r="BT40" i="11" s="1"/>
  <c r="BO40" i="11"/>
  <c r="BE40" i="11"/>
  <c r="BG40" i="11" s="1"/>
  <c r="BH40" i="11" s="1"/>
  <c r="BI40" i="11" s="1"/>
  <c r="BD40" i="11"/>
  <c r="AT40" i="11"/>
  <c r="AV40" i="11" s="1"/>
  <c r="AW40" i="11" s="1"/>
  <c r="AX40" i="11" s="1"/>
  <c r="AS40" i="11"/>
  <c r="AI40" i="11"/>
  <c r="AK40" i="11" s="1"/>
  <c r="AL40" i="11" s="1"/>
  <c r="AM40" i="11" s="1"/>
  <c r="AH40" i="11"/>
  <c r="X40" i="11"/>
  <c r="Z40" i="11" s="1"/>
  <c r="AA40" i="11" s="1"/>
  <c r="AB40" i="11" s="1"/>
  <c r="W40" i="11"/>
  <c r="Q40" i="11"/>
  <c r="R40" i="11" s="1"/>
  <c r="S40" i="11" s="1"/>
  <c r="L40" i="11"/>
  <c r="M40" i="11" s="1"/>
  <c r="N40" i="11" s="1"/>
  <c r="FZ39" i="11"/>
  <c r="FS39" i="11"/>
  <c r="FU39" i="11" s="1"/>
  <c r="FV39" i="11" s="1"/>
  <c r="FW39" i="11" s="1"/>
  <c r="FR39" i="11"/>
  <c r="FH39" i="11"/>
  <c r="FJ39" i="11" s="1"/>
  <c r="FK39" i="11" s="1"/>
  <c r="FL39" i="11" s="1"/>
  <c r="FG39" i="11"/>
  <c r="EW39" i="11"/>
  <c r="EY39" i="11" s="1"/>
  <c r="EZ39" i="11" s="1"/>
  <c r="FA39" i="11" s="1"/>
  <c r="EV39" i="11"/>
  <c r="EL39" i="11"/>
  <c r="EN39" i="11" s="1"/>
  <c r="EO39" i="11" s="1"/>
  <c r="EP39" i="11" s="1"/>
  <c r="EK39" i="11"/>
  <c r="EA39" i="11"/>
  <c r="EC39" i="11" s="1"/>
  <c r="ED39" i="11" s="1"/>
  <c r="EE39" i="11" s="1"/>
  <c r="DZ39" i="11"/>
  <c r="DP39" i="11"/>
  <c r="DR39" i="11" s="1"/>
  <c r="DS39" i="11" s="1"/>
  <c r="DT39" i="11" s="1"/>
  <c r="DO39" i="11"/>
  <c r="DE39" i="11"/>
  <c r="DG39" i="11" s="1"/>
  <c r="DH39" i="11" s="1"/>
  <c r="DI39" i="11" s="1"/>
  <c r="DD39" i="11"/>
  <c r="CT39" i="11"/>
  <c r="CV39" i="11" s="1"/>
  <c r="CW39" i="11" s="1"/>
  <c r="CX39" i="11" s="1"/>
  <c r="CS39" i="11"/>
  <c r="CL39" i="11"/>
  <c r="CH39" i="11"/>
  <c r="CA39" i="11"/>
  <c r="CC39" i="11" s="1"/>
  <c r="CD39" i="11" s="1"/>
  <c r="CE39" i="11" s="1"/>
  <c r="BZ39" i="11"/>
  <c r="BP39" i="11"/>
  <c r="BR39" i="11" s="1"/>
  <c r="BS39" i="11" s="1"/>
  <c r="BT39" i="11" s="1"/>
  <c r="BO39" i="11"/>
  <c r="BE39" i="11"/>
  <c r="BG39" i="11" s="1"/>
  <c r="BH39" i="11" s="1"/>
  <c r="BI39" i="11" s="1"/>
  <c r="BD39" i="11"/>
  <c r="AT39" i="11"/>
  <c r="AV39" i="11" s="1"/>
  <c r="AW39" i="11" s="1"/>
  <c r="AX39" i="11" s="1"/>
  <c r="AS39" i="11"/>
  <c r="AI39" i="11"/>
  <c r="AK39" i="11" s="1"/>
  <c r="AL39" i="11" s="1"/>
  <c r="AM39" i="11" s="1"/>
  <c r="AH39" i="11"/>
  <c r="X39" i="11"/>
  <c r="Z39" i="11" s="1"/>
  <c r="AA39" i="11" s="1"/>
  <c r="W39" i="11"/>
  <c r="Q39" i="11"/>
  <c r="R39" i="11" s="1"/>
  <c r="S39" i="11" s="1"/>
  <c r="L39" i="11"/>
  <c r="M39" i="11" s="1"/>
  <c r="N39" i="11" s="1"/>
  <c r="FZ38" i="11"/>
  <c r="FS38" i="11"/>
  <c r="FU38" i="11" s="1"/>
  <c r="FV38" i="11" s="1"/>
  <c r="FW38" i="11" s="1"/>
  <c r="FR38" i="11"/>
  <c r="FH38" i="11"/>
  <c r="FJ38" i="11" s="1"/>
  <c r="FK38" i="11" s="1"/>
  <c r="FL38" i="11" s="1"/>
  <c r="FG38" i="11"/>
  <c r="EW38" i="11"/>
  <c r="EY38" i="11" s="1"/>
  <c r="EZ38" i="11" s="1"/>
  <c r="FA38" i="11" s="1"/>
  <c r="EV38" i="11"/>
  <c r="EL38" i="11"/>
  <c r="EN38" i="11" s="1"/>
  <c r="EO38" i="11" s="1"/>
  <c r="EP38" i="11" s="1"/>
  <c r="EK38" i="11"/>
  <c r="EA38" i="11"/>
  <c r="EC38" i="11" s="1"/>
  <c r="ED38" i="11" s="1"/>
  <c r="EE38" i="11" s="1"/>
  <c r="DZ38" i="11"/>
  <c r="DP38" i="11"/>
  <c r="DR38" i="11" s="1"/>
  <c r="DS38" i="11" s="1"/>
  <c r="DT38" i="11" s="1"/>
  <c r="DO38" i="11"/>
  <c r="DE38" i="11"/>
  <c r="DG38" i="11" s="1"/>
  <c r="DH38" i="11" s="1"/>
  <c r="DI38" i="11" s="1"/>
  <c r="DD38" i="11"/>
  <c r="CT38" i="11"/>
  <c r="CV38" i="11" s="1"/>
  <c r="CW38" i="11" s="1"/>
  <c r="CX38" i="11" s="1"/>
  <c r="CS38" i="11"/>
  <c r="CL38" i="11"/>
  <c r="CH38" i="11"/>
  <c r="CA38" i="11"/>
  <c r="CC38" i="11" s="1"/>
  <c r="CD38" i="11" s="1"/>
  <c r="CE38" i="11" s="1"/>
  <c r="BZ38" i="11"/>
  <c r="BP38" i="11"/>
  <c r="BR38" i="11" s="1"/>
  <c r="BS38" i="11" s="1"/>
  <c r="BT38" i="11" s="1"/>
  <c r="BO38" i="11"/>
  <c r="BE38" i="11"/>
  <c r="BG38" i="11" s="1"/>
  <c r="BH38" i="11" s="1"/>
  <c r="BI38" i="11" s="1"/>
  <c r="BD38" i="11"/>
  <c r="AT38" i="11"/>
  <c r="AV38" i="11" s="1"/>
  <c r="AW38" i="11" s="1"/>
  <c r="AX38" i="11" s="1"/>
  <c r="AS38" i="11"/>
  <c r="AI38" i="11"/>
  <c r="AK38" i="11" s="1"/>
  <c r="AL38" i="11" s="1"/>
  <c r="AM38" i="11" s="1"/>
  <c r="AH38" i="11"/>
  <c r="X38" i="11"/>
  <c r="Z38" i="11" s="1"/>
  <c r="AA38" i="11" s="1"/>
  <c r="W38" i="11"/>
  <c r="Q38" i="11"/>
  <c r="R38" i="11" s="1"/>
  <c r="S38" i="11" s="1"/>
  <c r="L38" i="11"/>
  <c r="M38" i="11" s="1"/>
  <c r="N38" i="11" s="1"/>
  <c r="FZ37" i="11"/>
  <c r="FS37" i="11"/>
  <c r="FU37" i="11" s="1"/>
  <c r="FV37" i="11" s="1"/>
  <c r="FW37" i="11" s="1"/>
  <c r="FR37" i="11"/>
  <c r="FH37" i="11"/>
  <c r="FJ37" i="11" s="1"/>
  <c r="FK37" i="11" s="1"/>
  <c r="FL37" i="11" s="1"/>
  <c r="FG37" i="11"/>
  <c r="EW37" i="11"/>
  <c r="EY37" i="11" s="1"/>
  <c r="EZ37" i="11" s="1"/>
  <c r="FA37" i="11" s="1"/>
  <c r="EV37" i="11"/>
  <c r="EL37" i="11"/>
  <c r="EN37" i="11" s="1"/>
  <c r="EO37" i="11" s="1"/>
  <c r="EP37" i="11" s="1"/>
  <c r="EK37" i="11"/>
  <c r="EA37" i="11"/>
  <c r="EC37" i="11" s="1"/>
  <c r="ED37" i="11" s="1"/>
  <c r="EE37" i="11" s="1"/>
  <c r="DZ37" i="11"/>
  <c r="DP37" i="11"/>
  <c r="DR37" i="11" s="1"/>
  <c r="DS37" i="11" s="1"/>
  <c r="DT37" i="11" s="1"/>
  <c r="DO37" i="11"/>
  <c r="DE37" i="11"/>
  <c r="DG37" i="11" s="1"/>
  <c r="DH37" i="11" s="1"/>
  <c r="DI37" i="11" s="1"/>
  <c r="DD37" i="11"/>
  <c r="CT37" i="11"/>
  <c r="CV37" i="11" s="1"/>
  <c r="CW37" i="11" s="1"/>
  <c r="CS37" i="11"/>
  <c r="CL37" i="11"/>
  <c r="CH37" i="11"/>
  <c r="CA37" i="11"/>
  <c r="CC37" i="11" s="1"/>
  <c r="CD37" i="11" s="1"/>
  <c r="CE37" i="11" s="1"/>
  <c r="BZ37" i="11"/>
  <c r="BP37" i="11"/>
  <c r="BR37" i="11" s="1"/>
  <c r="BS37" i="11" s="1"/>
  <c r="BT37" i="11" s="1"/>
  <c r="BO37" i="11"/>
  <c r="BE37" i="11"/>
  <c r="BG37" i="11" s="1"/>
  <c r="BH37" i="11" s="1"/>
  <c r="BI37" i="11" s="1"/>
  <c r="BD37" i="11"/>
  <c r="AT37" i="11"/>
  <c r="AV37" i="11" s="1"/>
  <c r="AW37" i="11" s="1"/>
  <c r="AX37" i="11" s="1"/>
  <c r="AS37" i="11"/>
  <c r="AI37" i="11"/>
  <c r="AK37" i="11" s="1"/>
  <c r="AL37" i="11" s="1"/>
  <c r="AM37" i="11" s="1"/>
  <c r="AH37" i="11"/>
  <c r="X37" i="11"/>
  <c r="Z37" i="11" s="1"/>
  <c r="AA37" i="11" s="1"/>
  <c r="W37" i="11"/>
  <c r="Q37" i="11"/>
  <c r="R37" i="11" s="1"/>
  <c r="S37" i="11" s="1"/>
  <c r="L37" i="11"/>
  <c r="M37" i="11" s="1"/>
  <c r="N37" i="11" s="1"/>
  <c r="GG36" i="11"/>
  <c r="FZ36" i="11"/>
  <c r="FS36" i="11"/>
  <c r="FU36" i="11" s="1"/>
  <c r="FV36" i="11" s="1"/>
  <c r="FW36" i="11" s="1"/>
  <c r="FR36" i="11"/>
  <c r="FH36" i="11"/>
  <c r="FJ36" i="11" s="1"/>
  <c r="FK36" i="11" s="1"/>
  <c r="FL36" i="11" s="1"/>
  <c r="FG36" i="11"/>
  <c r="EW36" i="11"/>
  <c r="EY36" i="11" s="1"/>
  <c r="EZ36" i="11" s="1"/>
  <c r="FA36" i="11" s="1"/>
  <c r="EV36" i="11"/>
  <c r="EL36" i="11"/>
  <c r="EN36" i="11" s="1"/>
  <c r="EO36" i="11" s="1"/>
  <c r="EP36" i="11" s="1"/>
  <c r="EK36" i="11"/>
  <c r="EA36" i="11"/>
  <c r="EC36" i="11" s="1"/>
  <c r="ED36" i="11" s="1"/>
  <c r="EE36" i="11" s="1"/>
  <c r="DZ36" i="11"/>
  <c r="DP36" i="11"/>
  <c r="DR36" i="11" s="1"/>
  <c r="DS36" i="11" s="1"/>
  <c r="DT36" i="11" s="1"/>
  <c r="DO36" i="11"/>
  <c r="DE36" i="11"/>
  <c r="DG36" i="11" s="1"/>
  <c r="DH36" i="11" s="1"/>
  <c r="DI36" i="11" s="1"/>
  <c r="DD36" i="11"/>
  <c r="CT36" i="11"/>
  <c r="CV36" i="11" s="1"/>
  <c r="CW36" i="11" s="1"/>
  <c r="CS36" i="11"/>
  <c r="CL36" i="11"/>
  <c r="CH36" i="11"/>
  <c r="CA36" i="11"/>
  <c r="CC36" i="11" s="1"/>
  <c r="CD36" i="11" s="1"/>
  <c r="CE36" i="11" s="1"/>
  <c r="BZ36" i="11"/>
  <c r="BP36" i="11"/>
  <c r="BR36" i="11" s="1"/>
  <c r="BS36" i="11" s="1"/>
  <c r="BT36" i="11" s="1"/>
  <c r="BO36" i="11"/>
  <c r="BE36" i="11"/>
  <c r="BG36" i="11" s="1"/>
  <c r="BH36" i="11" s="1"/>
  <c r="BI36" i="11" s="1"/>
  <c r="BD36" i="11"/>
  <c r="AT36" i="11"/>
  <c r="AV36" i="11" s="1"/>
  <c r="AW36" i="11" s="1"/>
  <c r="AX36" i="11" s="1"/>
  <c r="AS36" i="11"/>
  <c r="AI36" i="11"/>
  <c r="AK36" i="11" s="1"/>
  <c r="AL36" i="11" s="1"/>
  <c r="AM36" i="11" s="1"/>
  <c r="AH36" i="11"/>
  <c r="X36" i="11"/>
  <c r="Z36" i="11" s="1"/>
  <c r="AA36" i="11" s="1"/>
  <c r="W36" i="11"/>
  <c r="Q36" i="11"/>
  <c r="R36" i="11" s="1"/>
  <c r="S36" i="11" s="1"/>
  <c r="L36" i="11"/>
  <c r="M36" i="11" s="1"/>
  <c r="N36" i="11" s="1"/>
  <c r="GG35" i="11"/>
  <c r="FZ35" i="11"/>
  <c r="FS35" i="11"/>
  <c r="FU35" i="11" s="1"/>
  <c r="FV35" i="11" s="1"/>
  <c r="FW35" i="11" s="1"/>
  <c r="FR35" i="11"/>
  <c r="FH35" i="11"/>
  <c r="FJ35" i="11" s="1"/>
  <c r="FK35" i="11" s="1"/>
  <c r="FL35" i="11" s="1"/>
  <c r="FG35" i="11"/>
  <c r="EW35" i="11"/>
  <c r="EY35" i="11" s="1"/>
  <c r="EZ35" i="11" s="1"/>
  <c r="FA35" i="11" s="1"/>
  <c r="EV35" i="11"/>
  <c r="EL35" i="11"/>
  <c r="EN35" i="11" s="1"/>
  <c r="EO35" i="11" s="1"/>
  <c r="EP35" i="11" s="1"/>
  <c r="EK35" i="11"/>
  <c r="EA35" i="11"/>
  <c r="EC35" i="11" s="1"/>
  <c r="ED35" i="11" s="1"/>
  <c r="EE35" i="11" s="1"/>
  <c r="DZ35" i="11"/>
  <c r="DP35" i="11"/>
  <c r="DR35" i="11" s="1"/>
  <c r="DS35" i="11" s="1"/>
  <c r="DT35" i="11" s="1"/>
  <c r="DO35" i="11"/>
  <c r="DE35" i="11"/>
  <c r="DG35" i="11" s="1"/>
  <c r="DH35" i="11" s="1"/>
  <c r="DI35" i="11" s="1"/>
  <c r="DD35" i="11"/>
  <c r="CT35" i="11"/>
  <c r="CV35" i="11" s="1"/>
  <c r="CW35" i="11" s="1"/>
  <c r="CS35" i="11"/>
  <c r="CL35" i="11"/>
  <c r="CH35" i="11"/>
  <c r="CA35" i="11"/>
  <c r="CC35" i="11" s="1"/>
  <c r="CD35" i="11" s="1"/>
  <c r="CE35" i="11" s="1"/>
  <c r="BZ35" i="11"/>
  <c r="BP35" i="11"/>
  <c r="BR35" i="11" s="1"/>
  <c r="BS35" i="11" s="1"/>
  <c r="BT35" i="11" s="1"/>
  <c r="BO35" i="11"/>
  <c r="BE35" i="11"/>
  <c r="BG35" i="11" s="1"/>
  <c r="BH35" i="11" s="1"/>
  <c r="BI35" i="11" s="1"/>
  <c r="BD35" i="11"/>
  <c r="AT35" i="11"/>
  <c r="AV35" i="11" s="1"/>
  <c r="AW35" i="11" s="1"/>
  <c r="AX35" i="11" s="1"/>
  <c r="AS35" i="11"/>
  <c r="AI35" i="11"/>
  <c r="AK35" i="11" s="1"/>
  <c r="AL35" i="11" s="1"/>
  <c r="AM35" i="11" s="1"/>
  <c r="AH35" i="11"/>
  <c r="X35" i="11"/>
  <c r="Z35" i="11" s="1"/>
  <c r="AA35" i="11" s="1"/>
  <c r="W35" i="11"/>
  <c r="Q35" i="11"/>
  <c r="R35" i="11" s="1"/>
  <c r="S35" i="11" s="1"/>
  <c r="L35" i="11"/>
  <c r="M35" i="11" s="1"/>
  <c r="N35" i="11" s="1"/>
  <c r="IT34" i="11"/>
  <c r="IS34" i="11"/>
  <c r="IU34" i="11" s="1"/>
  <c r="IV34" i="11" s="1"/>
  <c r="IW34" i="11" s="1"/>
  <c r="IR34" i="11"/>
  <c r="HA34" i="11"/>
  <c r="HC34" i="11" s="1"/>
  <c r="HD34" i="11" s="1"/>
  <c r="HE34" i="11" s="1"/>
  <c r="GZ34" i="11"/>
  <c r="GP34" i="11"/>
  <c r="GR34" i="11" s="1"/>
  <c r="GS34" i="11" s="1"/>
  <c r="GT34" i="11" s="1"/>
  <c r="GO34" i="11"/>
  <c r="GG34" i="11"/>
  <c r="FZ34" i="11"/>
  <c r="FS34" i="11"/>
  <c r="FR34" i="11"/>
  <c r="FH34" i="11"/>
  <c r="FI34" i="11" s="1"/>
  <c r="FG34" i="11"/>
  <c r="EW34" i="11"/>
  <c r="EX34" i="11" s="1"/>
  <c r="EV34" i="11"/>
  <c r="EL34" i="11"/>
  <c r="EM34" i="11" s="1"/>
  <c r="EK34" i="11"/>
  <c r="EA34" i="11"/>
  <c r="EB34" i="11" s="1"/>
  <c r="DZ34" i="11"/>
  <c r="DP34" i="11"/>
  <c r="DQ34" i="11" s="1"/>
  <c r="DO34" i="11"/>
  <c r="DE34" i="11"/>
  <c r="DF34" i="11" s="1"/>
  <c r="DD34" i="11"/>
  <c r="CT34" i="11"/>
  <c r="CU34" i="11" s="1"/>
  <c r="CS34" i="11"/>
  <c r="CL34" i="11"/>
  <c r="CH34" i="11"/>
  <c r="GD34" i="11" s="1"/>
  <c r="CA34" i="11"/>
  <c r="CC34" i="11" s="1"/>
  <c r="CD34" i="11" s="1"/>
  <c r="CE34" i="11" s="1"/>
  <c r="BZ34" i="11"/>
  <c r="BP34" i="11"/>
  <c r="BR34" i="11" s="1"/>
  <c r="BS34" i="11" s="1"/>
  <c r="BT34" i="11" s="1"/>
  <c r="BO34" i="11"/>
  <c r="BE34" i="11"/>
  <c r="BG34" i="11" s="1"/>
  <c r="BH34" i="11" s="1"/>
  <c r="BI34" i="11" s="1"/>
  <c r="BD34" i="11"/>
  <c r="AT34" i="11"/>
  <c r="AV34" i="11" s="1"/>
  <c r="AW34" i="11" s="1"/>
  <c r="AX34" i="11" s="1"/>
  <c r="AS34" i="11"/>
  <c r="AI34" i="11"/>
  <c r="AK34" i="11" s="1"/>
  <c r="AL34" i="11" s="1"/>
  <c r="AM34" i="11" s="1"/>
  <c r="AH34" i="11"/>
  <c r="X34" i="11"/>
  <c r="Z34" i="11" s="1"/>
  <c r="AA34" i="11" s="1"/>
  <c r="W34" i="11"/>
  <c r="Q34" i="11"/>
  <c r="R34" i="11" s="1"/>
  <c r="S34" i="11" s="1"/>
  <c r="P34" i="11"/>
  <c r="L34" i="11"/>
  <c r="M34" i="11" s="1"/>
  <c r="N34" i="11" s="1"/>
  <c r="K34" i="11"/>
  <c r="JO33" i="11"/>
  <c r="JQ33" i="11" s="1"/>
  <c r="JR33" i="11" s="1"/>
  <c r="JS33" i="11" s="1"/>
  <c r="JN33" i="11"/>
  <c r="IS33" i="11"/>
  <c r="IU33" i="11" s="1"/>
  <c r="IV33" i="11" s="1"/>
  <c r="IW33" i="11" s="1"/>
  <c r="IR33" i="11"/>
  <c r="IH33" i="11"/>
  <c r="IJ33" i="11" s="1"/>
  <c r="IK33" i="11" s="1"/>
  <c r="IL33" i="11" s="1"/>
  <c r="IG33" i="11"/>
  <c r="HW33" i="11"/>
  <c r="HY33" i="11" s="1"/>
  <c r="HZ33" i="11" s="1"/>
  <c r="IA33" i="11" s="1"/>
  <c r="HV33" i="11"/>
  <c r="HL33" i="11"/>
  <c r="HN33" i="11" s="1"/>
  <c r="HO33" i="11" s="1"/>
  <c r="HP33" i="11" s="1"/>
  <c r="HK33" i="11"/>
  <c r="HA33" i="11"/>
  <c r="HC33" i="11" s="1"/>
  <c r="HD33" i="11" s="1"/>
  <c r="HE33" i="11" s="1"/>
  <c r="GZ33" i="11"/>
  <c r="GP33" i="11"/>
  <c r="GR33" i="11" s="1"/>
  <c r="GS33" i="11" s="1"/>
  <c r="GT33" i="11" s="1"/>
  <c r="GO33" i="11"/>
  <c r="GG33" i="11"/>
  <c r="FZ33" i="11"/>
  <c r="FS33" i="11"/>
  <c r="FR33" i="11"/>
  <c r="FH33" i="11"/>
  <c r="FI33" i="11" s="1"/>
  <c r="FG33" i="11"/>
  <c r="EW33" i="11"/>
  <c r="EX33" i="11" s="1"/>
  <c r="EV33" i="11"/>
  <c r="EL33" i="11"/>
  <c r="EM33" i="11" s="1"/>
  <c r="EK33" i="11"/>
  <c r="EA33" i="11"/>
  <c r="EB33" i="11" s="1"/>
  <c r="DZ33" i="11"/>
  <c r="DP33" i="11"/>
  <c r="DQ33" i="11" s="1"/>
  <c r="DO33" i="11"/>
  <c r="DE33" i="11"/>
  <c r="DF33" i="11" s="1"/>
  <c r="DD33" i="11"/>
  <c r="CT33" i="11"/>
  <c r="CU33" i="11" s="1"/>
  <c r="CS33" i="11"/>
  <c r="CL33" i="11"/>
  <c r="CH33" i="11"/>
  <c r="GD33" i="11" s="1"/>
  <c r="CA33" i="11"/>
  <c r="CC33" i="11" s="1"/>
  <c r="CD33" i="11" s="1"/>
  <c r="CE33" i="11" s="1"/>
  <c r="BZ33" i="11"/>
  <c r="BP33" i="11"/>
  <c r="BR33" i="11" s="1"/>
  <c r="BS33" i="11" s="1"/>
  <c r="BT33" i="11" s="1"/>
  <c r="BO33" i="11"/>
  <c r="BE33" i="11"/>
  <c r="BG33" i="11" s="1"/>
  <c r="BH33" i="11" s="1"/>
  <c r="BI33" i="11" s="1"/>
  <c r="BD33" i="11"/>
  <c r="AT33" i="11"/>
  <c r="AV33" i="11" s="1"/>
  <c r="AW33" i="11" s="1"/>
  <c r="AX33" i="11" s="1"/>
  <c r="AS33" i="11"/>
  <c r="AI33" i="11"/>
  <c r="AK33" i="11" s="1"/>
  <c r="AL33" i="11" s="1"/>
  <c r="AM33" i="11" s="1"/>
  <c r="AH33" i="11"/>
  <c r="X33" i="11"/>
  <c r="Z33" i="11" s="1"/>
  <c r="AA33" i="11" s="1"/>
  <c r="W33" i="11"/>
  <c r="Q33" i="11"/>
  <c r="R33" i="11" s="1"/>
  <c r="S33" i="11" s="1"/>
  <c r="P33" i="11"/>
  <c r="L33" i="11"/>
  <c r="M33" i="11" s="1"/>
  <c r="N33" i="11" s="1"/>
  <c r="K33" i="11"/>
  <c r="JZ32" i="11"/>
  <c r="KB32" i="11" s="1"/>
  <c r="KC32" i="11" s="1"/>
  <c r="KD32" i="11" s="1"/>
  <c r="JY32" i="11"/>
  <c r="JO32" i="11"/>
  <c r="JQ32" i="11" s="1"/>
  <c r="JR32" i="11" s="1"/>
  <c r="JS32" i="11" s="1"/>
  <c r="JN32" i="11"/>
  <c r="IS32" i="11"/>
  <c r="IU32" i="11" s="1"/>
  <c r="IV32" i="11" s="1"/>
  <c r="IW32" i="11" s="1"/>
  <c r="IR32" i="11"/>
  <c r="IH32" i="11"/>
  <c r="IJ32" i="11" s="1"/>
  <c r="IK32" i="11" s="1"/>
  <c r="IL32" i="11" s="1"/>
  <c r="IG32" i="11"/>
  <c r="HW32" i="11"/>
  <c r="HY32" i="11" s="1"/>
  <c r="HZ32" i="11" s="1"/>
  <c r="IA32" i="11" s="1"/>
  <c r="HV32" i="11"/>
  <c r="HL32" i="11"/>
  <c r="HN32" i="11" s="1"/>
  <c r="HO32" i="11" s="1"/>
  <c r="HP32" i="11" s="1"/>
  <c r="HK32" i="11"/>
  <c r="HA32" i="11"/>
  <c r="HC32" i="11" s="1"/>
  <c r="HD32" i="11" s="1"/>
  <c r="HE32" i="11" s="1"/>
  <c r="GZ32" i="11"/>
  <c r="GP32" i="11"/>
  <c r="GR32" i="11" s="1"/>
  <c r="GS32" i="11" s="1"/>
  <c r="GT32" i="11" s="1"/>
  <c r="GO32" i="11"/>
  <c r="GG32" i="11"/>
  <c r="FZ32" i="11"/>
  <c r="FS32" i="11"/>
  <c r="FR32" i="11"/>
  <c r="FH32" i="11"/>
  <c r="FI32" i="11" s="1"/>
  <c r="FG32" i="11"/>
  <c r="EW32" i="11"/>
  <c r="EX32" i="11" s="1"/>
  <c r="EV32" i="11"/>
  <c r="EL32" i="11"/>
  <c r="EM32" i="11" s="1"/>
  <c r="EK32" i="11"/>
  <c r="EA32" i="11"/>
  <c r="EB32" i="11" s="1"/>
  <c r="DZ32" i="11"/>
  <c r="DP32" i="11"/>
  <c r="DQ32" i="11" s="1"/>
  <c r="DO32" i="11"/>
  <c r="DE32" i="11"/>
  <c r="DF32" i="11" s="1"/>
  <c r="DD32" i="11"/>
  <c r="CT32" i="11"/>
  <c r="CU32" i="11" s="1"/>
  <c r="CS32" i="11"/>
  <c r="CL32" i="11"/>
  <c r="CH32" i="11"/>
  <c r="GD32" i="11" s="1"/>
  <c r="CA32" i="11"/>
  <c r="CC32" i="11" s="1"/>
  <c r="CD32" i="11" s="1"/>
  <c r="CE32" i="11" s="1"/>
  <c r="BZ32" i="11"/>
  <c r="BP32" i="11"/>
  <c r="BR32" i="11" s="1"/>
  <c r="BS32" i="11" s="1"/>
  <c r="BT32" i="11" s="1"/>
  <c r="BO32" i="11"/>
  <c r="BE32" i="11"/>
  <c r="BG32" i="11" s="1"/>
  <c r="BH32" i="11" s="1"/>
  <c r="BI32" i="11" s="1"/>
  <c r="BD32" i="11"/>
  <c r="AT32" i="11"/>
  <c r="AV32" i="11" s="1"/>
  <c r="AW32" i="11" s="1"/>
  <c r="AX32" i="11" s="1"/>
  <c r="AS32" i="11"/>
  <c r="AI32" i="11"/>
  <c r="AK32" i="11" s="1"/>
  <c r="AL32" i="11" s="1"/>
  <c r="AM32" i="11" s="1"/>
  <c r="AH32" i="11"/>
  <c r="X32" i="11"/>
  <c r="Z32" i="11" s="1"/>
  <c r="AA32" i="11" s="1"/>
  <c r="W32" i="11"/>
  <c r="Q32" i="11"/>
  <c r="R32" i="11" s="1"/>
  <c r="S32" i="11" s="1"/>
  <c r="P32" i="11"/>
  <c r="L32" i="11"/>
  <c r="M32" i="11" s="1"/>
  <c r="N32" i="11" s="1"/>
  <c r="K32" i="11"/>
  <c r="IS29" i="11"/>
  <c r="IU29" i="11" s="1"/>
  <c r="IV29" i="11" s="1"/>
  <c r="IW29" i="11" s="1"/>
  <c r="IR29" i="11"/>
  <c r="HL29" i="11"/>
  <c r="HM29" i="11" s="1"/>
  <c r="HK29" i="11"/>
  <c r="HA29" i="11"/>
  <c r="HB29" i="11" s="1"/>
  <c r="GZ29" i="11"/>
  <c r="GP29" i="11"/>
  <c r="GQ29" i="11" s="1"/>
  <c r="GO29" i="11"/>
  <c r="IS28" i="11"/>
  <c r="IU28" i="11" s="1"/>
  <c r="IV28" i="11" s="1"/>
  <c r="IW28" i="11" s="1"/>
  <c r="IR28" i="11"/>
  <c r="HL28" i="11"/>
  <c r="HN28" i="11" s="1"/>
  <c r="HO28" i="11" s="1"/>
  <c r="HP28" i="11" s="1"/>
  <c r="HK28" i="11"/>
  <c r="HA28" i="11"/>
  <c r="HC28" i="11" s="1"/>
  <c r="HD28" i="11" s="1"/>
  <c r="HE28" i="11" s="1"/>
  <c r="GZ28" i="11"/>
  <c r="GP28" i="11"/>
  <c r="GR28" i="11" s="1"/>
  <c r="GS28" i="11" s="1"/>
  <c r="GT28" i="11" s="1"/>
  <c r="GO28" i="11"/>
  <c r="IS27" i="11"/>
  <c r="IU27" i="11" s="1"/>
  <c r="IV27" i="11" s="1"/>
  <c r="IW27" i="11" s="1"/>
  <c r="IR27" i="11"/>
  <c r="HL27" i="11"/>
  <c r="HM27" i="11" s="1"/>
  <c r="HK27" i="11"/>
  <c r="HA27" i="11"/>
  <c r="HB27" i="11" s="1"/>
  <c r="GZ27" i="11"/>
  <c r="GP27" i="11"/>
  <c r="GQ27" i="11" s="1"/>
  <c r="GO27" i="11"/>
  <c r="KN22" i="11"/>
  <c r="KG22" i="11"/>
  <c r="JZ22" i="11"/>
  <c r="KB22" i="11" s="1"/>
  <c r="KC22" i="11" s="1"/>
  <c r="JY22" i="11"/>
  <c r="JO22" i="11"/>
  <c r="JQ22" i="11" s="1"/>
  <c r="JR22" i="11" s="1"/>
  <c r="JN22" i="11"/>
  <c r="JD22" i="11"/>
  <c r="JF22" i="11" s="1"/>
  <c r="JG22" i="11" s="1"/>
  <c r="JC22" i="11"/>
  <c r="IS22" i="11"/>
  <c r="IU22" i="11" s="1"/>
  <c r="IV22" i="11" s="1"/>
  <c r="IR22" i="11"/>
  <c r="IH22" i="11"/>
  <c r="IJ22" i="11" s="1"/>
  <c r="IK22" i="11" s="1"/>
  <c r="IG22" i="11"/>
  <c r="HW22" i="11"/>
  <c r="HY22" i="11" s="1"/>
  <c r="HZ22" i="11" s="1"/>
  <c r="HV22" i="11"/>
  <c r="HL22" i="11"/>
  <c r="HN22" i="11" s="1"/>
  <c r="HO22" i="11" s="1"/>
  <c r="HK22" i="11"/>
  <c r="HA22" i="11"/>
  <c r="HC22" i="11" s="1"/>
  <c r="HD22" i="11" s="1"/>
  <c r="GZ22" i="11"/>
  <c r="GP22" i="11"/>
  <c r="GR22" i="11" s="1"/>
  <c r="GS22" i="11" s="1"/>
  <c r="GO22" i="11"/>
  <c r="GG22" i="11"/>
  <c r="FZ22" i="11"/>
  <c r="FS22" i="11"/>
  <c r="FR22" i="11"/>
  <c r="FH22" i="11"/>
  <c r="FI22" i="11" s="1"/>
  <c r="FG22" i="11"/>
  <c r="EW22" i="11"/>
  <c r="EX22" i="11" s="1"/>
  <c r="EV22" i="11"/>
  <c r="EL22" i="11"/>
  <c r="EM22" i="11" s="1"/>
  <c r="EK22" i="11"/>
  <c r="EA22" i="11"/>
  <c r="EB22" i="11" s="1"/>
  <c r="DZ22" i="11"/>
  <c r="DP22" i="11"/>
  <c r="DQ22" i="11" s="1"/>
  <c r="DO22" i="11"/>
  <c r="DE22" i="11"/>
  <c r="DF22" i="11" s="1"/>
  <c r="DD22" i="11"/>
  <c r="CT22" i="11"/>
  <c r="CU22" i="11" s="1"/>
  <c r="CS22" i="11"/>
  <c r="CL22" i="11"/>
  <c r="CH22" i="11"/>
  <c r="CA22" i="11"/>
  <c r="CC22" i="11" s="1"/>
  <c r="CD22" i="11" s="1"/>
  <c r="BZ22" i="11"/>
  <c r="BP22" i="11"/>
  <c r="BR22" i="11" s="1"/>
  <c r="BS22" i="11" s="1"/>
  <c r="BO22" i="11"/>
  <c r="BE22" i="11"/>
  <c r="BG22" i="11" s="1"/>
  <c r="BH22" i="11" s="1"/>
  <c r="BD22" i="11"/>
  <c r="AT22" i="11"/>
  <c r="AV22" i="11" s="1"/>
  <c r="AW22" i="11" s="1"/>
  <c r="AS22" i="11"/>
  <c r="AI22" i="11"/>
  <c r="AK22" i="11" s="1"/>
  <c r="AL22" i="11" s="1"/>
  <c r="AH22" i="11"/>
  <c r="X22" i="11"/>
  <c r="Z22" i="11" s="1"/>
  <c r="AA22" i="11" s="1"/>
  <c r="W22" i="11"/>
  <c r="P22" i="11"/>
  <c r="K22" i="11"/>
  <c r="KN21" i="11"/>
  <c r="KG21" i="11"/>
  <c r="JZ21" i="11"/>
  <c r="KB21" i="11" s="1"/>
  <c r="KC21" i="11" s="1"/>
  <c r="JY21" i="11"/>
  <c r="JO21" i="11"/>
  <c r="JQ21" i="11" s="1"/>
  <c r="JR21" i="11" s="1"/>
  <c r="JN21" i="11"/>
  <c r="JD21" i="11"/>
  <c r="JF21" i="11" s="1"/>
  <c r="JG21" i="11" s="1"/>
  <c r="JC21" i="11"/>
  <c r="IS21" i="11"/>
  <c r="IU21" i="11" s="1"/>
  <c r="IV21" i="11" s="1"/>
  <c r="IR21" i="11"/>
  <c r="IH21" i="11"/>
  <c r="IJ21" i="11" s="1"/>
  <c r="IK21" i="11" s="1"/>
  <c r="IG21" i="11"/>
  <c r="HW21" i="11"/>
  <c r="HY21" i="11" s="1"/>
  <c r="HZ21" i="11" s="1"/>
  <c r="HV21" i="11"/>
  <c r="HL21" i="11"/>
  <c r="HN21" i="11" s="1"/>
  <c r="HO21" i="11" s="1"/>
  <c r="HK21" i="11"/>
  <c r="HA21" i="11"/>
  <c r="HC21" i="11" s="1"/>
  <c r="HD21" i="11" s="1"/>
  <c r="GZ21" i="11"/>
  <c r="GP21" i="11"/>
  <c r="GR21" i="11" s="1"/>
  <c r="GS21" i="11" s="1"/>
  <c r="GO21" i="11"/>
  <c r="GG21" i="11"/>
  <c r="FZ21" i="11"/>
  <c r="FS21" i="11"/>
  <c r="FR21" i="11"/>
  <c r="FH21" i="11"/>
  <c r="FI21" i="11" s="1"/>
  <c r="FG21" i="11"/>
  <c r="EW21" i="11"/>
  <c r="EX21" i="11" s="1"/>
  <c r="EV21" i="11"/>
  <c r="EL21" i="11"/>
  <c r="EM21" i="11" s="1"/>
  <c r="EK21" i="11"/>
  <c r="EA21" i="11"/>
  <c r="EB21" i="11" s="1"/>
  <c r="DZ21" i="11"/>
  <c r="DP21" i="11"/>
  <c r="DQ21" i="11" s="1"/>
  <c r="DO21" i="11"/>
  <c r="DE21" i="11"/>
  <c r="DF21" i="11" s="1"/>
  <c r="DD21" i="11"/>
  <c r="CT21" i="11"/>
  <c r="CU21" i="11" s="1"/>
  <c r="CS21" i="11"/>
  <c r="CL21" i="11"/>
  <c r="CH21" i="11"/>
  <c r="CA21" i="11"/>
  <c r="CC21" i="11" s="1"/>
  <c r="CD21" i="11" s="1"/>
  <c r="BZ21" i="11"/>
  <c r="BP21" i="11"/>
  <c r="BR21" i="11" s="1"/>
  <c r="BS21" i="11" s="1"/>
  <c r="BO21" i="11"/>
  <c r="BE21" i="11"/>
  <c r="BG21" i="11" s="1"/>
  <c r="BH21" i="11" s="1"/>
  <c r="BD21" i="11"/>
  <c r="AT21" i="11"/>
  <c r="AV21" i="11" s="1"/>
  <c r="AW21" i="11" s="1"/>
  <c r="AS21" i="11"/>
  <c r="AI21" i="11"/>
  <c r="AK21" i="11" s="1"/>
  <c r="AL21" i="11" s="1"/>
  <c r="AH21" i="11"/>
  <c r="X21" i="11"/>
  <c r="Z21" i="11" s="1"/>
  <c r="AA21" i="11" s="1"/>
  <c r="W21" i="11"/>
  <c r="Q21" i="11"/>
  <c r="R21" i="11" s="1"/>
  <c r="P21" i="11"/>
  <c r="L21" i="11"/>
  <c r="M21" i="11" s="1"/>
  <c r="K21" i="11"/>
  <c r="KN20" i="11"/>
  <c r="KG20" i="11"/>
  <c r="JZ20" i="11"/>
  <c r="KB20" i="11" s="1"/>
  <c r="KC20" i="11" s="1"/>
  <c r="JY20" i="11"/>
  <c r="JO20" i="11"/>
  <c r="JQ20" i="11" s="1"/>
  <c r="JR20" i="11" s="1"/>
  <c r="JN20" i="11"/>
  <c r="JD20" i="11"/>
  <c r="JF20" i="11" s="1"/>
  <c r="JG20" i="11" s="1"/>
  <c r="JC20" i="11"/>
  <c r="IS20" i="11"/>
  <c r="IU20" i="11" s="1"/>
  <c r="IV20" i="11" s="1"/>
  <c r="IR20" i="11"/>
  <c r="IH20" i="11"/>
  <c r="IJ20" i="11" s="1"/>
  <c r="IK20" i="11" s="1"/>
  <c r="IG20" i="11"/>
  <c r="HW20" i="11"/>
  <c r="HY20" i="11" s="1"/>
  <c r="HZ20" i="11" s="1"/>
  <c r="HV20" i="11"/>
  <c r="HL20" i="11"/>
  <c r="HN20" i="11" s="1"/>
  <c r="HO20" i="11" s="1"/>
  <c r="HK20" i="11"/>
  <c r="HA20" i="11"/>
  <c r="HC20" i="11" s="1"/>
  <c r="HD20" i="11" s="1"/>
  <c r="GZ20" i="11"/>
  <c r="GP20" i="11"/>
  <c r="GR20" i="11" s="1"/>
  <c r="GS20" i="11" s="1"/>
  <c r="GO20" i="11"/>
  <c r="GG20" i="11"/>
  <c r="FZ20" i="11"/>
  <c r="FS20" i="11"/>
  <c r="FR20" i="11"/>
  <c r="FH20" i="11"/>
  <c r="FI20" i="11" s="1"/>
  <c r="FG20" i="11"/>
  <c r="EW20" i="11"/>
  <c r="EX20" i="11" s="1"/>
  <c r="EV20" i="11"/>
  <c r="EL20" i="11"/>
  <c r="EM20" i="11" s="1"/>
  <c r="EK20" i="11"/>
  <c r="EA20" i="11"/>
  <c r="EB20" i="11" s="1"/>
  <c r="DZ20" i="11"/>
  <c r="DP20" i="11"/>
  <c r="DQ20" i="11" s="1"/>
  <c r="DO20" i="11"/>
  <c r="DE20" i="11"/>
  <c r="DF20" i="11" s="1"/>
  <c r="DD20" i="11"/>
  <c r="CT20" i="11"/>
  <c r="CU20" i="11" s="1"/>
  <c r="CS20" i="11"/>
  <c r="CL20" i="11"/>
  <c r="CH20" i="11"/>
  <c r="CA20" i="11"/>
  <c r="CC20" i="11" s="1"/>
  <c r="CD20" i="11" s="1"/>
  <c r="BZ20" i="11"/>
  <c r="BP20" i="11"/>
  <c r="BR20" i="11" s="1"/>
  <c r="BS20" i="11" s="1"/>
  <c r="BO20" i="11"/>
  <c r="BE20" i="11"/>
  <c r="BG20" i="11" s="1"/>
  <c r="BH20" i="11" s="1"/>
  <c r="BD20" i="11"/>
  <c r="AT20" i="11"/>
  <c r="AV20" i="11" s="1"/>
  <c r="AW20" i="11" s="1"/>
  <c r="AS20" i="11"/>
  <c r="AI20" i="11"/>
  <c r="AK20" i="11" s="1"/>
  <c r="AL20" i="11" s="1"/>
  <c r="AH20" i="11"/>
  <c r="X20" i="11"/>
  <c r="Z20" i="11" s="1"/>
  <c r="AA20" i="11" s="1"/>
  <c r="W20" i="11"/>
  <c r="Q20" i="11"/>
  <c r="R20" i="11" s="1"/>
  <c r="P20" i="11"/>
  <c r="L20" i="11"/>
  <c r="M20" i="11" s="1"/>
  <c r="K20" i="11"/>
  <c r="KN19" i="11"/>
  <c r="KG19" i="11"/>
  <c r="JZ19" i="11"/>
  <c r="KB19" i="11" s="1"/>
  <c r="KC19" i="11" s="1"/>
  <c r="JY19" i="11"/>
  <c r="JO19" i="11"/>
  <c r="JQ19" i="11" s="1"/>
  <c r="JR19" i="11" s="1"/>
  <c r="JN19" i="11"/>
  <c r="JD19" i="11"/>
  <c r="JF19" i="11" s="1"/>
  <c r="JG19" i="11" s="1"/>
  <c r="JC19" i="11"/>
  <c r="IS19" i="11"/>
  <c r="IU19" i="11" s="1"/>
  <c r="IV19" i="11" s="1"/>
  <c r="IR19" i="11"/>
  <c r="IH19" i="11"/>
  <c r="IJ19" i="11" s="1"/>
  <c r="IK19" i="11" s="1"/>
  <c r="IG19" i="11"/>
  <c r="HW19" i="11"/>
  <c r="HY19" i="11" s="1"/>
  <c r="HZ19" i="11" s="1"/>
  <c r="HV19" i="11"/>
  <c r="HL19" i="11"/>
  <c r="HN19" i="11" s="1"/>
  <c r="HO19" i="11" s="1"/>
  <c r="HK19" i="11"/>
  <c r="HA19" i="11"/>
  <c r="HC19" i="11" s="1"/>
  <c r="HD19" i="11" s="1"/>
  <c r="GZ19" i="11"/>
  <c r="GP19" i="11"/>
  <c r="GR19" i="11" s="1"/>
  <c r="GS19" i="11" s="1"/>
  <c r="GO19" i="11"/>
  <c r="GG19" i="11"/>
  <c r="FZ19" i="11"/>
  <c r="FS19" i="11"/>
  <c r="FU19" i="11" s="1"/>
  <c r="FV19" i="11" s="1"/>
  <c r="FR19" i="11"/>
  <c r="FH19" i="11"/>
  <c r="FI19" i="11" s="1"/>
  <c r="FG19" i="11"/>
  <c r="EW19" i="11"/>
  <c r="EX19" i="11" s="1"/>
  <c r="EV19" i="11"/>
  <c r="EL19" i="11"/>
  <c r="EM19" i="11" s="1"/>
  <c r="EK19" i="11"/>
  <c r="EA19" i="11"/>
  <c r="EB19" i="11" s="1"/>
  <c r="DZ19" i="11"/>
  <c r="DP19" i="11"/>
  <c r="DQ19" i="11" s="1"/>
  <c r="DO19" i="11"/>
  <c r="DE19" i="11"/>
  <c r="DF19" i="11" s="1"/>
  <c r="DD19" i="11"/>
  <c r="CT19" i="11"/>
  <c r="CU19" i="11" s="1"/>
  <c r="CS19" i="11"/>
  <c r="CL19" i="11"/>
  <c r="CH19" i="11"/>
  <c r="CA19" i="11"/>
  <c r="CC19" i="11" s="1"/>
  <c r="CD19" i="11" s="1"/>
  <c r="BZ19" i="11"/>
  <c r="BP19" i="11"/>
  <c r="BR19" i="11" s="1"/>
  <c r="BS19" i="11" s="1"/>
  <c r="BO19" i="11"/>
  <c r="BE19" i="11"/>
  <c r="BG19" i="11" s="1"/>
  <c r="BH19" i="11" s="1"/>
  <c r="BD19" i="11"/>
  <c r="AT19" i="11"/>
  <c r="AV19" i="11" s="1"/>
  <c r="AW19" i="11" s="1"/>
  <c r="AS19" i="11"/>
  <c r="AI19" i="11"/>
  <c r="AK19" i="11" s="1"/>
  <c r="AL19" i="11" s="1"/>
  <c r="AH19" i="11"/>
  <c r="X19" i="11"/>
  <c r="Z19" i="11" s="1"/>
  <c r="AA19" i="11" s="1"/>
  <c r="W19" i="11"/>
  <c r="Q19" i="11"/>
  <c r="R19" i="11" s="1"/>
  <c r="P19" i="11"/>
  <c r="L19" i="11"/>
  <c r="M19" i="11" s="1"/>
  <c r="K19" i="11"/>
  <c r="KN31" i="11"/>
  <c r="KG31" i="11"/>
  <c r="JZ31" i="11"/>
  <c r="KB31" i="11" s="1"/>
  <c r="KC31" i="11" s="1"/>
  <c r="JY31" i="11"/>
  <c r="JO31" i="11"/>
  <c r="JQ31" i="11" s="1"/>
  <c r="JR31" i="11" s="1"/>
  <c r="JN31" i="11"/>
  <c r="JD31" i="11"/>
  <c r="JF31" i="11" s="1"/>
  <c r="JG31" i="11" s="1"/>
  <c r="JC31" i="11"/>
  <c r="IS31" i="11"/>
  <c r="IU31" i="11" s="1"/>
  <c r="IV31" i="11" s="1"/>
  <c r="IR31" i="11"/>
  <c r="IH31" i="11"/>
  <c r="IJ31" i="11" s="1"/>
  <c r="IK31" i="11" s="1"/>
  <c r="IG31" i="11"/>
  <c r="HW31" i="11"/>
  <c r="HY31" i="11" s="1"/>
  <c r="HZ31" i="11" s="1"/>
  <c r="HV31" i="11"/>
  <c r="HL31" i="11"/>
  <c r="HN31" i="11" s="1"/>
  <c r="HO31" i="11" s="1"/>
  <c r="HK31" i="11"/>
  <c r="HA31" i="11"/>
  <c r="HC31" i="11" s="1"/>
  <c r="HD31" i="11" s="1"/>
  <c r="GZ31" i="11"/>
  <c r="GP31" i="11"/>
  <c r="GR31" i="11" s="1"/>
  <c r="GS31" i="11" s="1"/>
  <c r="GO31" i="11"/>
  <c r="GG31" i="11"/>
  <c r="FZ31" i="11"/>
  <c r="FS31" i="11"/>
  <c r="FU31" i="11" s="1"/>
  <c r="FV31" i="11" s="1"/>
  <c r="FR31" i="11"/>
  <c r="FH31" i="11"/>
  <c r="FI31" i="11" s="1"/>
  <c r="FG31" i="11"/>
  <c r="EW31" i="11"/>
  <c r="EX31" i="11" s="1"/>
  <c r="EV31" i="11"/>
  <c r="EL31" i="11"/>
  <c r="EM31" i="11" s="1"/>
  <c r="EK31" i="11"/>
  <c r="EA31" i="11"/>
  <c r="EB31" i="11" s="1"/>
  <c r="DZ31" i="11"/>
  <c r="DP31" i="11"/>
  <c r="DQ31" i="11" s="1"/>
  <c r="DO31" i="11"/>
  <c r="DE31" i="11"/>
  <c r="DF31" i="11" s="1"/>
  <c r="DD31" i="11"/>
  <c r="CT31" i="11"/>
  <c r="CU31" i="11" s="1"/>
  <c r="CS31" i="11"/>
  <c r="CL31" i="11"/>
  <c r="CH31" i="11"/>
  <c r="CA31" i="11"/>
  <c r="CC31" i="11" s="1"/>
  <c r="CD31" i="11" s="1"/>
  <c r="BZ31" i="11"/>
  <c r="BP31" i="11"/>
  <c r="BR31" i="11" s="1"/>
  <c r="BS31" i="11" s="1"/>
  <c r="BO31" i="11"/>
  <c r="BE31" i="11"/>
  <c r="BG31" i="11" s="1"/>
  <c r="BH31" i="11" s="1"/>
  <c r="BD31" i="11"/>
  <c r="AT31" i="11"/>
  <c r="AV31" i="11" s="1"/>
  <c r="AW31" i="11" s="1"/>
  <c r="AS31" i="11"/>
  <c r="AI31" i="11"/>
  <c r="AK31" i="11" s="1"/>
  <c r="AL31" i="11" s="1"/>
  <c r="AH31" i="11"/>
  <c r="X31" i="11"/>
  <c r="Z31" i="11" s="1"/>
  <c r="AA31" i="11" s="1"/>
  <c r="W31" i="11"/>
  <c r="Q31" i="11"/>
  <c r="R31" i="11" s="1"/>
  <c r="P31" i="11"/>
  <c r="L31" i="11"/>
  <c r="M31" i="11" s="1"/>
  <c r="K31" i="11"/>
  <c r="KN18" i="11"/>
  <c r="KG18" i="11"/>
  <c r="JZ18" i="11"/>
  <c r="KB18" i="11" s="1"/>
  <c r="KC18" i="11" s="1"/>
  <c r="JY18" i="11"/>
  <c r="JO18" i="11"/>
  <c r="JQ18" i="11" s="1"/>
  <c r="JR18" i="11" s="1"/>
  <c r="JN18" i="11"/>
  <c r="JD18" i="11"/>
  <c r="JF18" i="11" s="1"/>
  <c r="JG18" i="11" s="1"/>
  <c r="JC18" i="11"/>
  <c r="IS18" i="11"/>
  <c r="IU18" i="11" s="1"/>
  <c r="IV18" i="11" s="1"/>
  <c r="IR18" i="11"/>
  <c r="IH18" i="11"/>
  <c r="IJ18" i="11" s="1"/>
  <c r="IK18" i="11" s="1"/>
  <c r="IG18" i="11"/>
  <c r="HW18" i="11"/>
  <c r="HY18" i="11" s="1"/>
  <c r="HZ18" i="11" s="1"/>
  <c r="HV18" i="11"/>
  <c r="HL18" i="11"/>
  <c r="HN18" i="11" s="1"/>
  <c r="HO18" i="11" s="1"/>
  <c r="HK18" i="11"/>
  <c r="HA18" i="11"/>
  <c r="HC18" i="11" s="1"/>
  <c r="HD18" i="11" s="1"/>
  <c r="GZ18" i="11"/>
  <c r="GP18" i="11"/>
  <c r="GR18" i="11" s="1"/>
  <c r="GS18" i="11" s="1"/>
  <c r="GO18" i="11"/>
  <c r="GG18" i="11"/>
  <c r="FZ18" i="11"/>
  <c r="FS18" i="11"/>
  <c r="FU18" i="11" s="1"/>
  <c r="FV18" i="11" s="1"/>
  <c r="FR18" i="11"/>
  <c r="FH18" i="11"/>
  <c r="FI18" i="11" s="1"/>
  <c r="FG18" i="11"/>
  <c r="EW18" i="11"/>
  <c r="EX18" i="11" s="1"/>
  <c r="EV18" i="11"/>
  <c r="EL18" i="11"/>
  <c r="EM18" i="11" s="1"/>
  <c r="EK18" i="11"/>
  <c r="EA18" i="11"/>
  <c r="EB18" i="11" s="1"/>
  <c r="DZ18" i="11"/>
  <c r="DP18" i="11"/>
  <c r="DQ18" i="11" s="1"/>
  <c r="DO18" i="11"/>
  <c r="DE18" i="11"/>
  <c r="DF18" i="11" s="1"/>
  <c r="DD18" i="11"/>
  <c r="CT18" i="11"/>
  <c r="CU18" i="11" s="1"/>
  <c r="CS18" i="11"/>
  <c r="CL18" i="11"/>
  <c r="CH18" i="11"/>
  <c r="CA18" i="11"/>
  <c r="CC18" i="11" s="1"/>
  <c r="CD18" i="11" s="1"/>
  <c r="BZ18" i="11"/>
  <c r="BP18" i="11"/>
  <c r="BR18" i="11" s="1"/>
  <c r="BS18" i="11" s="1"/>
  <c r="BO18" i="11"/>
  <c r="BE18" i="11"/>
  <c r="BG18" i="11" s="1"/>
  <c r="BH18" i="11" s="1"/>
  <c r="BD18" i="11"/>
  <c r="AT18" i="11"/>
  <c r="AV18" i="11" s="1"/>
  <c r="AW18" i="11" s="1"/>
  <c r="AS18" i="11"/>
  <c r="AI18" i="11"/>
  <c r="AK18" i="11" s="1"/>
  <c r="AL18" i="11" s="1"/>
  <c r="AH18" i="11"/>
  <c r="X18" i="11"/>
  <c r="Z18" i="11" s="1"/>
  <c r="AA18" i="11" s="1"/>
  <c r="W18" i="11"/>
  <c r="Q18" i="11"/>
  <c r="R18" i="11" s="1"/>
  <c r="P18" i="11"/>
  <c r="L18" i="11"/>
  <c r="M18" i="11" s="1"/>
  <c r="K18" i="11"/>
  <c r="KN17" i="11"/>
  <c r="KG17" i="11"/>
  <c r="JZ17" i="11"/>
  <c r="JY17" i="11"/>
  <c r="JO17" i="11"/>
  <c r="JP17" i="11" s="1"/>
  <c r="JN17" i="11"/>
  <c r="JD17" i="11"/>
  <c r="JE17" i="11" s="1"/>
  <c r="JC17" i="11"/>
  <c r="IS17" i="11"/>
  <c r="IT17" i="11" s="1"/>
  <c r="IR17" i="11"/>
  <c r="IH17" i="11"/>
  <c r="II17" i="11" s="1"/>
  <c r="IG17" i="11"/>
  <c r="HW17" i="11"/>
  <c r="HX17" i="11" s="1"/>
  <c r="HV17" i="11"/>
  <c r="HL17" i="11"/>
  <c r="HM17" i="11" s="1"/>
  <c r="HK17" i="11"/>
  <c r="HA17" i="11"/>
  <c r="HB17" i="11" s="1"/>
  <c r="GZ17" i="11"/>
  <c r="GP17" i="11"/>
  <c r="GQ17" i="11" s="1"/>
  <c r="GO17" i="11"/>
  <c r="GG17" i="11"/>
  <c r="KQ17" i="11" s="1"/>
  <c r="OP17" i="11" s="1"/>
  <c r="FZ17" i="11"/>
  <c r="FS17" i="11"/>
  <c r="FU17" i="11" s="1"/>
  <c r="FV17" i="11" s="1"/>
  <c r="FR17" i="11"/>
  <c r="FH17" i="11"/>
  <c r="FJ17" i="11" s="1"/>
  <c r="FK17" i="11" s="1"/>
  <c r="FG17" i="11"/>
  <c r="EW17" i="11"/>
  <c r="EY17" i="11" s="1"/>
  <c r="EZ17" i="11" s="1"/>
  <c r="EV17" i="11"/>
  <c r="EL17" i="11"/>
  <c r="EN17" i="11" s="1"/>
  <c r="EO17" i="11" s="1"/>
  <c r="EK17" i="11"/>
  <c r="EA17" i="11"/>
  <c r="EC17" i="11" s="1"/>
  <c r="ED17" i="11" s="1"/>
  <c r="DZ17" i="11"/>
  <c r="DP17" i="11"/>
  <c r="DO17" i="11"/>
  <c r="DE17" i="11"/>
  <c r="DG17" i="11" s="1"/>
  <c r="DH17" i="11" s="1"/>
  <c r="DD17" i="11"/>
  <c r="CT17" i="11"/>
  <c r="CS17" i="11"/>
  <c r="CL17" i="11"/>
  <c r="CH17" i="11"/>
  <c r="CA17" i="11"/>
  <c r="CB17" i="11" s="1"/>
  <c r="BZ17" i="11"/>
  <c r="BP17" i="11"/>
  <c r="BQ17" i="11" s="1"/>
  <c r="BO17" i="11"/>
  <c r="BE17" i="11"/>
  <c r="BF17" i="11" s="1"/>
  <c r="BD17" i="11"/>
  <c r="AT17" i="11"/>
  <c r="AU17" i="11" s="1"/>
  <c r="AS17" i="11"/>
  <c r="AI17" i="11"/>
  <c r="AJ17" i="11" s="1"/>
  <c r="AH17" i="11"/>
  <c r="X17" i="11"/>
  <c r="Y17" i="11" s="1"/>
  <c r="W17" i="11"/>
  <c r="Q17" i="11"/>
  <c r="R17" i="11" s="1"/>
  <c r="P17" i="11"/>
  <c r="L17" i="11"/>
  <c r="M17" i="11" s="1"/>
  <c r="K17" i="11"/>
  <c r="KN16" i="11"/>
  <c r="KG16" i="11"/>
  <c r="JZ16" i="11"/>
  <c r="JY16" i="11"/>
  <c r="JO16" i="11"/>
  <c r="JP16" i="11" s="1"/>
  <c r="JN16" i="11"/>
  <c r="JD16" i="11"/>
  <c r="JE16" i="11" s="1"/>
  <c r="JC16" i="11"/>
  <c r="IS16" i="11"/>
  <c r="IT16" i="11" s="1"/>
  <c r="IR16" i="11"/>
  <c r="IH16" i="11"/>
  <c r="II16" i="11" s="1"/>
  <c r="IG16" i="11"/>
  <c r="HW16" i="11"/>
  <c r="HX16" i="11" s="1"/>
  <c r="HV16" i="11"/>
  <c r="HL16" i="11"/>
  <c r="HM16" i="11" s="1"/>
  <c r="HK16" i="11"/>
  <c r="HA16" i="11"/>
  <c r="HB16" i="11" s="1"/>
  <c r="GZ16" i="11"/>
  <c r="GP16" i="11"/>
  <c r="GQ16" i="11" s="1"/>
  <c r="GO16" i="11"/>
  <c r="GG16" i="11"/>
  <c r="FZ16" i="11"/>
  <c r="FS16" i="11"/>
  <c r="FU16" i="11" s="1"/>
  <c r="FV16" i="11" s="1"/>
  <c r="FR16" i="11"/>
  <c r="FH16" i="11"/>
  <c r="FG16" i="11"/>
  <c r="EW16" i="11"/>
  <c r="EY16" i="11" s="1"/>
  <c r="EZ16" i="11" s="1"/>
  <c r="EV16" i="11"/>
  <c r="EL16" i="11"/>
  <c r="EK16" i="11"/>
  <c r="EA16" i="11"/>
  <c r="EC16" i="11" s="1"/>
  <c r="ED16" i="11" s="1"/>
  <c r="DZ16" i="11"/>
  <c r="DP16" i="11"/>
  <c r="DO16" i="11"/>
  <c r="DE16" i="11"/>
  <c r="DG16" i="11" s="1"/>
  <c r="DH16" i="11" s="1"/>
  <c r="DD16" i="11"/>
  <c r="CT16" i="11"/>
  <c r="CS16" i="11"/>
  <c r="CL16" i="11"/>
  <c r="CH16" i="11"/>
  <c r="CA16" i="11"/>
  <c r="CB16" i="11" s="1"/>
  <c r="BZ16" i="11"/>
  <c r="BP16" i="11"/>
  <c r="BQ16" i="11" s="1"/>
  <c r="BO16" i="11"/>
  <c r="BE16" i="11"/>
  <c r="BF16" i="11" s="1"/>
  <c r="BD16" i="11"/>
  <c r="AT16" i="11"/>
  <c r="AU16" i="11" s="1"/>
  <c r="AS16" i="11"/>
  <c r="AI16" i="11"/>
  <c r="AJ16" i="11" s="1"/>
  <c r="AH16" i="11"/>
  <c r="X16" i="11"/>
  <c r="Y16" i="11" s="1"/>
  <c r="W16" i="11"/>
  <c r="Q16" i="11"/>
  <c r="R16" i="11" s="1"/>
  <c r="P16" i="11"/>
  <c r="L16" i="11"/>
  <c r="M16" i="11" s="1"/>
  <c r="K16" i="11"/>
  <c r="KN15" i="11"/>
  <c r="KG15" i="11"/>
  <c r="JZ15" i="11"/>
  <c r="JY15" i="11"/>
  <c r="JO15" i="11"/>
  <c r="JP15" i="11" s="1"/>
  <c r="JN15" i="11"/>
  <c r="JD15" i="11"/>
  <c r="JE15" i="11" s="1"/>
  <c r="JC15" i="11"/>
  <c r="IS15" i="11"/>
  <c r="IT15" i="11" s="1"/>
  <c r="IR15" i="11"/>
  <c r="IH15" i="11"/>
  <c r="II15" i="11" s="1"/>
  <c r="IG15" i="11"/>
  <c r="HW15" i="11"/>
  <c r="HX15" i="11" s="1"/>
  <c r="HV15" i="11"/>
  <c r="HL15" i="11"/>
  <c r="HM15" i="11" s="1"/>
  <c r="HK15" i="11"/>
  <c r="HA15" i="11"/>
  <c r="HB15" i="11" s="1"/>
  <c r="GZ15" i="11"/>
  <c r="GP15" i="11"/>
  <c r="GQ15" i="11" s="1"/>
  <c r="GO15" i="11"/>
  <c r="GG15" i="11"/>
  <c r="FZ15" i="11"/>
  <c r="FS15" i="11"/>
  <c r="FU15" i="11" s="1"/>
  <c r="FV15" i="11" s="1"/>
  <c r="FR15" i="11"/>
  <c r="FH15" i="11"/>
  <c r="FG15" i="11"/>
  <c r="EW15" i="11"/>
  <c r="EY15" i="11" s="1"/>
  <c r="EZ15" i="11" s="1"/>
  <c r="EV15" i="11"/>
  <c r="EL15" i="11"/>
  <c r="EK15" i="11"/>
  <c r="EA15" i="11"/>
  <c r="EC15" i="11" s="1"/>
  <c r="ED15" i="11" s="1"/>
  <c r="DZ15" i="11"/>
  <c r="DP15" i="11"/>
  <c r="DO15" i="11"/>
  <c r="DE15" i="11"/>
  <c r="DG15" i="11" s="1"/>
  <c r="DH15" i="11" s="1"/>
  <c r="DD15" i="11"/>
  <c r="CT15" i="11"/>
  <c r="CS15" i="11"/>
  <c r="CL15" i="11"/>
  <c r="CH15" i="11"/>
  <c r="CA15" i="11"/>
  <c r="CB15" i="11" s="1"/>
  <c r="BZ15" i="11"/>
  <c r="BP15" i="11"/>
  <c r="BQ15" i="11" s="1"/>
  <c r="BO15" i="11"/>
  <c r="BE15" i="11"/>
  <c r="BF15" i="11" s="1"/>
  <c r="BD15" i="11"/>
  <c r="AT15" i="11"/>
  <c r="AU15" i="11" s="1"/>
  <c r="AS15" i="11"/>
  <c r="AI15" i="11"/>
  <c r="AJ15" i="11" s="1"/>
  <c r="AH15" i="11"/>
  <c r="X15" i="11"/>
  <c r="Y15" i="11" s="1"/>
  <c r="W15" i="11"/>
  <c r="Q15" i="11"/>
  <c r="R15" i="11" s="1"/>
  <c r="P15" i="11"/>
  <c r="L15" i="11"/>
  <c r="M15" i="11" s="1"/>
  <c r="K15" i="11"/>
  <c r="KN14" i="11"/>
  <c r="KG14" i="11"/>
  <c r="JZ14" i="11"/>
  <c r="JY14" i="11"/>
  <c r="JO14" i="11"/>
  <c r="JP14" i="11" s="1"/>
  <c r="JN14" i="11"/>
  <c r="JD14" i="11"/>
  <c r="JE14" i="11" s="1"/>
  <c r="JC14" i="11"/>
  <c r="IS14" i="11"/>
  <c r="IT14" i="11" s="1"/>
  <c r="IR14" i="11"/>
  <c r="IH14" i="11"/>
  <c r="II14" i="11" s="1"/>
  <c r="IG14" i="11"/>
  <c r="HW14" i="11"/>
  <c r="HX14" i="11" s="1"/>
  <c r="HV14" i="11"/>
  <c r="HL14" i="11"/>
  <c r="HM14" i="11" s="1"/>
  <c r="HK14" i="11"/>
  <c r="HA14" i="11"/>
  <c r="HB14" i="11" s="1"/>
  <c r="GZ14" i="11"/>
  <c r="GP14" i="11"/>
  <c r="GQ14" i="11" s="1"/>
  <c r="GO14" i="11"/>
  <c r="GG14" i="11"/>
  <c r="FZ14" i="11"/>
  <c r="FS14" i="11"/>
  <c r="FU14" i="11" s="1"/>
  <c r="FV14" i="11" s="1"/>
  <c r="FR14" i="11"/>
  <c r="FH14" i="11"/>
  <c r="FG14" i="11"/>
  <c r="EW14" i="11"/>
  <c r="EY14" i="11" s="1"/>
  <c r="EZ14" i="11" s="1"/>
  <c r="EV14" i="11"/>
  <c r="EL14" i="11"/>
  <c r="EK14" i="11"/>
  <c r="EA14" i="11"/>
  <c r="EC14" i="11" s="1"/>
  <c r="ED14" i="11" s="1"/>
  <c r="DZ14" i="11"/>
  <c r="DP14" i="11"/>
  <c r="DO14" i="11"/>
  <c r="DE14" i="11"/>
  <c r="DG14" i="11" s="1"/>
  <c r="DH14" i="11" s="1"/>
  <c r="DD14" i="11"/>
  <c r="CT14" i="11"/>
  <c r="CS14" i="11"/>
  <c r="CL14" i="11"/>
  <c r="CH14" i="11"/>
  <c r="CA14" i="11"/>
  <c r="CB14" i="11" s="1"/>
  <c r="BZ14" i="11"/>
  <c r="BP14" i="11"/>
  <c r="BQ14" i="11" s="1"/>
  <c r="BO14" i="11"/>
  <c r="BE14" i="11"/>
  <c r="BF14" i="11" s="1"/>
  <c r="BD14" i="11"/>
  <c r="AT14" i="11"/>
  <c r="AU14" i="11" s="1"/>
  <c r="AS14" i="11"/>
  <c r="AI14" i="11"/>
  <c r="AJ14" i="11" s="1"/>
  <c r="AH14" i="11"/>
  <c r="X14" i="11"/>
  <c r="Y14" i="11" s="1"/>
  <c r="W14" i="11"/>
  <c r="Q14" i="11"/>
  <c r="R14" i="11" s="1"/>
  <c r="P14" i="11"/>
  <c r="L14" i="11"/>
  <c r="M14" i="11" s="1"/>
  <c r="K14" i="11"/>
  <c r="KN13" i="11"/>
  <c r="KG13" i="11"/>
  <c r="JZ13" i="11"/>
  <c r="JY13" i="11"/>
  <c r="JO13" i="11"/>
  <c r="JP13" i="11" s="1"/>
  <c r="JN13" i="11"/>
  <c r="JD13" i="11"/>
  <c r="JE13" i="11" s="1"/>
  <c r="JC13" i="11"/>
  <c r="IS13" i="11"/>
  <c r="IT13" i="11" s="1"/>
  <c r="IR13" i="11"/>
  <c r="IH13" i="11"/>
  <c r="II13" i="11" s="1"/>
  <c r="IG13" i="11"/>
  <c r="HW13" i="11"/>
  <c r="HX13" i="11" s="1"/>
  <c r="HV13" i="11"/>
  <c r="HL13" i="11"/>
  <c r="HM13" i="11" s="1"/>
  <c r="HK13" i="11"/>
  <c r="HA13" i="11"/>
  <c r="HB13" i="11" s="1"/>
  <c r="GZ13" i="11"/>
  <c r="GP13" i="11"/>
  <c r="GQ13" i="11" s="1"/>
  <c r="GO13" i="11"/>
  <c r="GG13" i="11"/>
  <c r="FZ13" i="11"/>
  <c r="FS13" i="11"/>
  <c r="FU13" i="11" s="1"/>
  <c r="FV13" i="11" s="1"/>
  <c r="FR13" i="11"/>
  <c r="FH13" i="11"/>
  <c r="FG13" i="11"/>
  <c r="EW13" i="11"/>
  <c r="EY13" i="11" s="1"/>
  <c r="EZ13" i="11" s="1"/>
  <c r="EV13" i="11"/>
  <c r="EL13" i="11"/>
  <c r="EK13" i="11"/>
  <c r="EA13" i="11"/>
  <c r="EC13" i="11" s="1"/>
  <c r="ED13" i="11" s="1"/>
  <c r="DZ13" i="11"/>
  <c r="DP13" i="11"/>
  <c r="DO13" i="11"/>
  <c r="DE13" i="11"/>
  <c r="DG13" i="11" s="1"/>
  <c r="DH13" i="11" s="1"/>
  <c r="DD13" i="11"/>
  <c r="CT13" i="11"/>
  <c r="CS13" i="11"/>
  <c r="CL13" i="11"/>
  <c r="CH13" i="11"/>
  <c r="CA13" i="11"/>
  <c r="CB13" i="11" s="1"/>
  <c r="BZ13" i="11"/>
  <c r="BP13" i="11"/>
  <c r="BQ13" i="11" s="1"/>
  <c r="BO13" i="11"/>
  <c r="BE13" i="11"/>
  <c r="BF13" i="11" s="1"/>
  <c r="BD13" i="11"/>
  <c r="AT13" i="11"/>
  <c r="AU13" i="11" s="1"/>
  <c r="AS13" i="11"/>
  <c r="AI13" i="11"/>
  <c r="AJ13" i="11" s="1"/>
  <c r="AH13" i="11"/>
  <c r="X13" i="11"/>
  <c r="Y13" i="11" s="1"/>
  <c r="W13" i="11"/>
  <c r="Q13" i="11"/>
  <c r="R13" i="11" s="1"/>
  <c r="P13" i="11"/>
  <c r="L13" i="11"/>
  <c r="M13" i="11" s="1"/>
  <c r="K13" i="11"/>
  <c r="KN12" i="11"/>
  <c r="KG12" i="11"/>
  <c r="JZ12" i="11"/>
  <c r="JY12" i="11"/>
  <c r="JO12" i="11"/>
  <c r="JP12" i="11" s="1"/>
  <c r="JN12" i="11"/>
  <c r="JD12" i="11"/>
  <c r="JE12" i="11" s="1"/>
  <c r="JC12" i="11"/>
  <c r="IS12" i="11"/>
  <c r="IT12" i="11" s="1"/>
  <c r="IR12" i="11"/>
  <c r="IH12" i="11"/>
  <c r="II12" i="11" s="1"/>
  <c r="IG12" i="11"/>
  <c r="HW12" i="11"/>
  <c r="HX12" i="11" s="1"/>
  <c r="HV12" i="11"/>
  <c r="HL12" i="11"/>
  <c r="HM12" i="11" s="1"/>
  <c r="HK12" i="11"/>
  <c r="HA12" i="11"/>
  <c r="HB12" i="11" s="1"/>
  <c r="GZ12" i="11"/>
  <c r="GP12" i="11"/>
  <c r="GQ12" i="11" s="1"/>
  <c r="GO12" i="11"/>
  <c r="GG12" i="11"/>
  <c r="FZ12" i="11"/>
  <c r="FS12" i="11"/>
  <c r="FU12" i="11" s="1"/>
  <c r="FV12" i="11" s="1"/>
  <c r="FR12" i="11"/>
  <c r="FH12" i="11"/>
  <c r="FG12" i="11"/>
  <c r="EW12" i="11"/>
  <c r="EY12" i="11" s="1"/>
  <c r="EZ12" i="11" s="1"/>
  <c r="EV12" i="11"/>
  <c r="EL12" i="11"/>
  <c r="EK12" i="11"/>
  <c r="EA12" i="11"/>
  <c r="EC12" i="11" s="1"/>
  <c r="ED12" i="11" s="1"/>
  <c r="DZ12" i="11"/>
  <c r="DP12" i="11"/>
  <c r="DO12" i="11"/>
  <c r="DE12" i="11"/>
  <c r="DG12" i="11" s="1"/>
  <c r="DH12" i="11" s="1"/>
  <c r="DD12" i="11"/>
  <c r="CT12" i="11"/>
  <c r="CS12" i="11"/>
  <c r="CL12" i="11"/>
  <c r="CH12" i="11"/>
  <c r="CA12" i="11"/>
  <c r="CB12" i="11" s="1"/>
  <c r="BZ12" i="11"/>
  <c r="BP12" i="11"/>
  <c r="BQ12" i="11" s="1"/>
  <c r="BO12" i="11"/>
  <c r="BE12" i="11"/>
  <c r="BF12" i="11" s="1"/>
  <c r="BD12" i="11"/>
  <c r="AT12" i="11"/>
  <c r="AU12" i="11" s="1"/>
  <c r="AS12" i="11"/>
  <c r="AI12" i="11"/>
  <c r="AJ12" i="11" s="1"/>
  <c r="AH12" i="11"/>
  <c r="X12" i="11"/>
  <c r="Y12" i="11" s="1"/>
  <c r="W12" i="11"/>
  <c r="Q12" i="11"/>
  <c r="R12" i="11" s="1"/>
  <c r="P12" i="11"/>
  <c r="L12" i="11"/>
  <c r="M12" i="11" s="1"/>
  <c r="K12" i="11"/>
  <c r="KN11" i="11"/>
  <c r="KG11" i="11"/>
  <c r="JZ11" i="11"/>
  <c r="JY11" i="11"/>
  <c r="JO11" i="11"/>
  <c r="JP11" i="11" s="1"/>
  <c r="JN11" i="11"/>
  <c r="JD11" i="11"/>
  <c r="JE11" i="11" s="1"/>
  <c r="JC11" i="11"/>
  <c r="IS11" i="11"/>
  <c r="IT11" i="11" s="1"/>
  <c r="IR11" i="11"/>
  <c r="IH11" i="11"/>
  <c r="II11" i="11" s="1"/>
  <c r="IG11" i="11"/>
  <c r="HW11" i="11"/>
  <c r="HX11" i="11" s="1"/>
  <c r="HV11" i="11"/>
  <c r="HL11" i="11"/>
  <c r="HM11" i="11" s="1"/>
  <c r="HK11" i="11"/>
  <c r="HA11" i="11"/>
  <c r="HB11" i="11" s="1"/>
  <c r="GZ11" i="11"/>
  <c r="GP11" i="11"/>
  <c r="GQ11" i="11" s="1"/>
  <c r="GO11" i="11"/>
  <c r="GG11" i="11"/>
  <c r="FZ11" i="11"/>
  <c r="FS11" i="11"/>
  <c r="FU11" i="11" s="1"/>
  <c r="FV11" i="11" s="1"/>
  <c r="FR11" i="11"/>
  <c r="FH11" i="11"/>
  <c r="FG11" i="11"/>
  <c r="EW11" i="11"/>
  <c r="EY11" i="11" s="1"/>
  <c r="EZ11" i="11" s="1"/>
  <c r="EV11" i="11"/>
  <c r="EL11" i="11"/>
  <c r="EK11" i="11"/>
  <c r="EA11" i="11"/>
  <c r="EC11" i="11" s="1"/>
  <c r="ED11" i="11" s="1"/>
  <c r="DZ11" i="11"/>
  <c r="DP11" i="11"/>
  <c r="DO11" i="11"/>
  <c r="DE11" i="11"/>
  <c r="DG11" i="11" s="1"/>
  <c r="DH11" i="11" s="1"/>
  <c r="DD11" i="11"/>
  <c r="CT11" i="11"/>
  <c r="CS11" i="11"/>
  <c r="CL11" i="11"/>
  <c r="CH11" i="11"/>
  <c r="CA11" i="11"/>
  <c r="CB11" i="11" s="1"/>
  <c r="BZ11" i="11"/>
  <c r="BP11" i="11"/>
  <c r="BQ11" i="11" s="1"/>
  <c r="BO11" i="11"/>
  <c r="BE11" i="11"/>
  <c r="BF11" i="11" s="1"/>
  <c r="BD11" i="11"/>
  <c r="AT11" i="11"/>
  <c r="AU11" i="11" s="1"/>
  <c r="AS11" i="11"/>
  <c r="AI11" i="11"/>
  <c r="AJ11" i="11" s="1"/>
  <c r="AH11" i="11"/>
  <c r="X11" i="11"/>
  <c r="Y11" i="11" s="1"/>
  <c r="W11" i="11"/>
  <c r="Q11" i="11"/>
  <c r="R11" i="11" s="1"/>
  <c r="P11" i="11"/>
  <c r="L11" i="11"/>
  <c r="M11" i="11" s="1"/>
  <c r="K11" i="11"/>
  <c r="KN10" i="11"/>
  <c r="KG10" i="11"/>
  <c r="JZ10" i="11"/>
  <c r="JY10" i="11"/>
  <c r="JO10" i="11"/>
  <c r="JP10" i="11" s="1"/>
  <c r="JN10" i="11"/>
  <c r="JD10" i="11"/>
  <c r="JE10" i="11" s="1"/>
  <c r="JC10" i="11"/>
  <c r="IS10" i="11"/>
  <c r="IT10" i="11" s="1"/>
  <c r="IR10" i="11"/>
  <c r="IH10" i="11"/>
  <c r="II10" i="11" s="1"/>
  <c r="IG10" i="11"/>
  <c r="HW10" i="11"/>
  <c r="HX10" i="11" s="1"/>
  <c r="HV10" i="11"/>
  <c r="HL10" i="11"/>
  <c r="HM10" i="11" s="1"/>
  <c r="HK10" i="11"/>
  <c r="HA10" i="11"/>
  <c r="HB10" i="11" s="1"/>
  <c r="GZ10" i="11"/>
  <c r="GP10" i="11"/>
  <c r="GQ10" i="11" s="1"/>
  <c r="GO10" i="11"/>
  <c r="GG10" i="11"/>
  <c r="FZ10" i="11"/>
  <c r="FS10" i="11"/>
  <c r="FU10" i="11" s="1"/>
  <c r="FV10" i="11" s="1"/>
  <c r="FR10" i="11"/>
  <c r="FH10" i="11"/>
  <c r="FG10" i="11"/>
  <c r="EW10" i="11"/>
  <c r="EY10" i="11" s="1"/>
  <c r="EZ10" i="11" s="1"/>
  <c r="EV10" i="11"/>
  <c r="EL10" i="11"/>
  <c r="EK10" i="11"/>
  <c r="EA10" i="11"/>
  <c r="EC10" i="11" s="1"/>
  <c r="ED10" i="11" s="1"/>
  <c r="DZ10" i="11"/>
  <c r="DP10" i="11"/>
  <c r="DO10" i="11"/>
  <c r="DE10" i="11"/>
  <c r="DG10" i="11" s="1"/>
  <c r="DH10" i="11" s="1"/>
  <c r="DD10" i="11"/>
  <c r="CT10" i="11"/>
  <c r="CS10" i="11"/>
  <c r="CL10" i="11"/>
  <c r="CH10" i="11"/>
  <c r="CA10" i="11"/>
  <c r="CB10" i="11" s="1"/>
  <c r="BZ10" i="11"/>
  <c r="BP10" i="11"/>
  <c r="BQ10" i="11" s="1"/>
  <c r="BO10" i="11"/>
  <c r="BE10" i="11"/>
  <c r="BF10" i="11" s="1"/>
  <c r="BD10" i="11"/>
  <c r="AT10" i="11"/>
  <c r="AU10" i="11" s="1"/>
  <c r="AS10" i="11"/>
  <c r="AI10" i="11"/>
  <c r="AJ10" i="11" s="1"/>
  <c r="AH10" i="11"/>
  <c r="X10" i="11"/>
  <c r="Y10" i="11" s="1"/>
  <c r="W10" i="11"/>
  <c r="Q10" i="11"/>
  <c r="R10" i="11" s="1"/>
  <c r="P10" i="11"/>
  <c r="L10" i="11"/>
  <c r="M10" i="11" s="1"/>
  <c r="K10" i="11"/>
  <c r="KN9" i="11"/>
  <c r="KG9" i="11"/>
  <c r="JZ9" i="11"/>
  <c r="JY9" i="11"/>
  <c r="JO9" i="11"/>
  <c r="JP9" i="11" s="1"/>
  <c r="JN9" i="11"/>
  <c r="JD9" i="11"/>
  <c r="JE9" i="11" s="1"/>
  <c r="JC9" i="11"/>
  <c r="IS9" i="11"/>
  <c r="IT9" i="11" s="1"/>
  <c r="IR9" i="11"/>
  <c r="IH9" i="11"/>
  <c r="II9" i="11" s="1"/>
  <c r="IG9" i="11"/>
  <c r="HW9" i="11"/>
  <c r="HX9" i="11" s="1"/>
  <c r="HV9" i="11"/>
  <c r="HL9" i="11"/>
  <c r="HM9" i="11" s="1"/>
  <c r="HK9" i="11"/>
  <c r="HA9" i="11"/>
  <c r="HB9" i="11" s="1"/>
  <c r="GZ9" i="11"/>
  <c r="GP9" i="11"/>
  <c r="GQ9" i="11" s="1"/>
  <c r="GO9" i="11"/>
  <c r="GG9" i="11"/>
  <c r="FZ9" i="11"/>
  <c r="FS9" i="11"/>
  <c r="FR9" i="11"/>
  <c r="FH9" i="11"/>
  <c r="FJ9" i="11" s="1"/>
  <c r="FK9" i="11" s="1"/>
  <c r="FG9" i="11"/>
  <c r="EW9" i="11"/>
  <c r="EV9" i="11"/>
  <c r="EL9" i="11"/>
  <c r="EN9" i="11" s="1"/>
  <c r="EO9" i="11" s="1"/>
  <c r="EK9" i="11"/>
  <c r="EA9" i="11"/>
  <c r="DZ9" i="11"/>
  <c r="DP9" i="11"/>
  <c r="DR9" i="11" s="1"/>
  <c r="DS9" i="11" s="1"/>
  <c r="DO9" i="11"/>
  <c r="DE9" i="11"/>
  <c r="DD9" i="11"/>
  <c r="CT9" i="11"/>
  <c r="CV9" i="11" s="1"/>
  <c r="CW9" i="11" s="1"/>
  <c r="CS9" i="11"/>
  <c r="CL9" i="11"/>
  <c r="CH9" i="11"/>
  <c r="CA9" i="11"/>
  <c r="CB9" i="11" s="1"/>
  <c r="BZ9" i="11"/>
  <c r="BP9" i="11"/>
  <c r="BQ9" i="11" s="1"/>
  <c r="BO9" i="11"/>
  <c r="BE9" i="11"/>
  <c r="BF9" i="11" s="1"/>
  <c r="BD9" i="11"/>
  <c r="AT9" i="11"/>
  <c r="AU9" i="11" s="1"/>
  <c r="AS9" i="11"/>
  <c r="AI9" i="11"/>
  <c r="AJ9" i="11" s="1"/>
  <c r="AH9" i="11"/>
  <c r="X9" i="11"/>
  <c r="Y9" i="11" s="1"/>
  <c r="W9" i="11"/>
  <c r="Q9" i="11"/>
  <c r="R9" i="11" s="1"/>
  <c r="P9" i="11"/>
  <c r="L9" i="11"/>
  <c r="M9" i="11" s="1"/>
  <c r="K9" i="11"/>
  <c r="KN8" i="11"/>
  <c r="KG8" i="11"/>
  <c r="JZ8" i="11"/>
  <c r="JY8" i="11"/>
  <c r="JO8" i="11"/>
  <c r="JP8" i="11" s="1"/>
  <c r="JN8" i="11"/>
  <c r="JD8" i="11"/>
  <c r="JE8" i="11" s="1"/>
  <c r="JC8" i="11"/>
  <c r="IS8" i="11"/>
  <c r="IT8" i="11" s="1"/>
  <c r="IR8" i="11"/>
  <c r="IH8" i="11"/>
  <c r="II8" i="11" s="1"/>
  <c r="IG8" i="11"/>
  <c r="HW8" i="11"/>
  <c r="HX8" i="11" s="1"/>
  <c r="HV8" i="11"/>
  <c r="HL8" i="11"/>
  <c r="HM8" i="11" s="1"/>
  <c r="HK8" i="11"/>
  <c r="HA8" i="11"/>
  <c r="HB8" i="11" s="1"/>
  <c r="GZ8" i="11"/>
  <c r="GP8" i="11"/>
  <c r="GQ8" i="11" s="1"/>
  <c r="GO8" i="11"/>
  <c r="GG8" i="11"/>
  <c r="FZ8" i="11"/>
  <c r="FS8" i="11"/>
  <c r="FU8" i="11" s="1"/>
  <c r="FV8" i="11" s="1"/>
  <c r="FR8" i="11"/>
  <c r="FH8" i="11"/>
  <c r="FG8" i="11"/>
  <c r="EW8" i="11"/>
  <c r="EY8" i="11" s="1"/>
  <c r="EZ8" i="11" s="1"/>
  <c r="EV8" i="11"/>
  <c r="EL8" i="11"/>
  <c r="EK8" i="11"/>
  <c r="EA8" i="11"/>
  <c r="EC8" i="11" s="1"/>
  <c r="ED8" i="11" s="1"/>
  <c r="DZ8" i="11"/>
  <c r="DP8" i="11"/>
  <c r="DO8" i="11"/>
  <c r="DE8" i="11"/>
  <c r="DG8" i="11" s="1"/>
  <c r="DH8" i="11" s="1"/>
  <c r="DD8" i="11"/>
  <c r="CT8" i="11"/>
  <c r="CS8" i="11"/>
  <c r="CL8" i="11"/>
  <c r="CH8" i="11"/>
  <c r="CA8" i="11"/>
  <c r="CB8" i="11" s="1"/>
  <c r="BZ8" i="11"/>
  <c r="BP8" i="11"/>
  <c r="BQ8" i="11" s="1"/>
  <c r="BO8" i="11"/>
  <c r="BE8" i="11"/>
  <c r="BF8" i="11" s="1"/>
  <c r="BD8" i="11"/>
  <c r="AT8" i="11"/>
  <c r="AU8" i="11" s="1"/>
  <c r="AS8" i="11"/>
  <c r="AI8" i="11"/>
  <c r="AJ8" i="11" s="1"/>
  <c r="AH8" i="11"/>
  <c r="X8" i="11"/>
  <c r="Y8" i="11" s="1"/>
  <c r="W8" i="11"/>
  <c r="Q8" i="11"/>
  <c r="R8" i="11" s="1"/>
  <c r="P8" i="11"/>
  <c r="L8" i="11"/>
  <c r="M8" i="11" s="1"/>
  <c r="K8" i="11"/>
  <c r="KN7" i="11"/>
  <c r="KG7" i="11"/>
  <c r="JZ7" i="11"/>
  <c r="JY7" i="11"/>
  <c r="JO7" i="11"/>
  <c r="JP7" i="11" s="1"/>
  <c r="JN7" i="11"/>
  <c r="JD7" i="11"/>
  <c r="JE7" i="11" s="1"/>
  <c r="JC7" i="11"/>
  <c r="IS7" i="11"/>
  <c r="IT7" i="11" s="1"/>
  <c r="IR7" i="11"/>
  <c r="IH7" i="11"/>
  <c r="IJ7" i="11" s="1"/>
  <c r="IK7" i="11" s="1"/>
  <c r="IG7" i="11"/>
  <c r="HW7" i="11"/>
  <c r="HY7" i="11" s="1"/>
  <c r="HZ7" i="11" s="1"/>
  <c r="HV7" i="11"/>
  <c r="HL7" i="11"/>
  <c r="HN7" i="11" s="1"/>
  <c r="HO7" i="11" s="1"/>
  <c r="HK7" i="11"/>
  <c r="HA7" i="11"/>
  <c r="HC7" i="11" s="1"/>
  <c r="HD7" i="11" s="1"/>
  <c r="GZ7" i="11"/>
  <c r="GP7" i="11"/>
  <c r="GR7" i="11" s="1"/>
  <c r="GS7" i="11" s="1"/>
  <c r="GO7" i="11"/>
  <c r="GG7" i="11"/>
  <c r="FZ7" i="11"/>
  <c r="FS7" i="11"/>
  <c r="FR7" i="11"/>
  <c r="FH7" i="11"/>
  <c r="FI7" i="11" s="1"/>
  <c r="FG7" i="11"/>
  <c r="EW7" i="11"/>
  <c r="EX7" i="11" s="1"/>
  <c r="EV7" i="11"/>
  <c r="EL7" i="11"/>
  <c r="EM7" i="11" s="1"/>
  <c r="EK7" i="11"/>
  <c r="EA7" i="11"/>
  <c r="EB7" i="11" s="1"/>
  <c r="DZ7" i="11"/>
  <c r="DP7" i="11"/>
  <c r="DQ7" i="11" s="1"/>
  <c r="DO7" i="11"/>
  <c r="DE7" i="11"/>
  <c r="DF7" i="11" s="1"/>
  <c r="DD7" i="11"/>
  <c r="CT7" i="11"/>
  <c r="CU7" i="11" s="1"/>
  <c r="CS7" i="11"/>
  <c r="CL7" i="11"/>
  <c r="CH7" i="11"/>
  <c r="GD7" i="11" s="1"/>
  <c r="CA7" i="11"/>
  <c r="CC7" i="11" s="1"/>
  <c r="CD7" i="11" s="1"/>
  <c r="BZ7" i="11"/>
  <c r="BP7" i="11"/>
  <c r="BR7" i="11" s="1"/>
  <c r="BS7" i="11" s="1"/>
  <c r="BO7" i="11"/>
  <c r="BE7" i="11"/>
  <c r="BG7" i="11" s="1"/>
  <c r="BH7" i="11" s="1"/>
  <c r="BD7" i="11"/>
  <c r="AT7" i="11"/>
  <c r="AV7" i="11" s="1"/>
  <c r="AW7" i="11" s="1"/>
  <c r="AS7" i="11"/>
  <c r="AI7" i="11"/>
  <c r="AK7" i="11" s="1"/>
  <c r="AL7" i="11" s="1"/>
  <c r="AH7" i="11"/>
  <c r="X7" i="11"/>
  <c r="Z7" i="11" s="1"/>
  <c r="AA7" i="11" s="1"/>
  <c r="W7" i="11"/>
  <c r="Q7" i="11"/>
  <c r="R7" i="11" s="1"/>
  <c r="P7" i="11"/>
  <c r="L7" i="11"/>
  <c r="M7" i="11" s="1"/>
  <c r="K7" i="11"/>
  <c r="KN6" i="11"/>
  <c r="KG6" i="11"/>
  <c r="JZ6" i="11"/>
  <c r="KB6" i="11" s="1"/>
  <c r="KC6" i="11" s="1"/>
  <c r="JY6" i="11"/>
  <c r="JO6" i="11"/>
  <c r="JQ6" i="11" s="1"/>
  <c r="JR6" i="11" s="1"/>
  <c r="JN6" i="11"/>
  <c r="JD6" i="11"/>
  <c r="JF6" i="11" s="1"/>
  <c r="JG6" i="11" s="1"/>
  <c r="JC6" i="11"/>
  <c r="IS6" i="11"/>
  <c r="IU6" i="11" s="1"/>
  <c r="IV6" i="11" s="1"/>
  <c r="IR6" i="11"/>
  <c r="IH6" i="11"/>
  <c r="IJ6" i="11" s="1"/>
  <c r="IK6" i="11" s="1"/>
  <c r="IG6" i="11"/>
  <c r="HW6" i="11"/>
  <c r="HY6" i="11" s="1"/>
  <c r="HZ6" i="11" s="1"/>
  <c r="HV6" i="11"/>
  <c r="HL6" i="11"/>
  <c r="HN6" i="11" s="1"/>
  <c r="HO6" i="11" s="1"/>
  <c r="HK6" i="11"/>
  <c r="HA6" i="11"/>
  <c r="HC6" i="11" s="1"/>
  <c r="HD6" i="11" s="1"/>
  <c r="GZ6" i="11"/>
  <c r="GP6" i="11"/>
  <c r="GR6" i="11" s="1"/>
  <c r="GS6" i="11" s="1"/>
  <c r="GO6" i="11"/>
  <c r="GG6" i="11"/>
  <c r="FZ6" i="11"/>
  <c r="FS6" i="11"/>
  <c r="FR6" i="11"/>
  <c r="FH6" i="11"/>
  <c r="FI6" i="11" s="1"/>
  <c r="FG6" i="11"/>
  <c r="EW6" i="11"/>
  <c r="EX6" i="11" s="1"/>
  <c r="EV6" i="11"/>
  <c r="EL6" i="11"/>
  <c r="EM6" i="11" s="1"/>
  <c r="EK6" i="11"/>
  <c r="EA6" i="11"/>
  <c r="EB6" i="11" s="1"/>
  <c r="DZ6" i="11"/>
  <c r="DP6" i="11"/>
  <c r="DQ6" i="11" s="1"/>
  <c r="DO6" i="11"/>
  <c r="DE6" i="11"/>
  <c r="DF6" i="11" s="1"/>
  <c r="DD6" i="11"/>
  <c r="CT6" i="11"/>
  <c r="CU6" i="11" s="1"/>
  <c r="CS6" i="11"/>
  <c r="CL6" i="11"/>
  <c r="CH6" i="11"/>
  <c r="CA6" i="11"/>
  <c r="CC6" i="11" s="1"/>
  <c r="CD6" i="11" s="1"/>
  <c r="BZ6" i="11"/>
  <c r="BP6" i="11"/>
  <c r="BR6" i="11" s="1"/>
  <c r="BS6" i="11" s="1"/>
  <c r="BO6" i="11"/>
  <c r="BE6" i="11"/>
  <c r="BG6" i="11" s="1"/>
  <c r="BH6" i="11" s="1"/>
  <c r="BD6" i="11"/>
  <c r="AT6" i="11"/>
  <c r="AV6" i="11" s="1"/>
  <c r="AW6" i="11" s="1"/>
  <c r="AS6" i="11"/>
  <c r="AI6" i="11"/>
  <c r="AK6" i="11" s="1"/>
  <c r="AL6" i="11" s="1"/>
  <c r="AH6" i="11"/>
  <c r="X6" i="11"/>
  <c r="Z6" i="11" s="1"/>
  <c r="AA6" i="11" s="1"/>
  <c r="W6" i="11"/>
  <c r="Q6" i="11"/>
  <c r="R6" i="11" s="1"/>
  <c r="P6" i="11"/>
  <c r="L6" i="11"/>
  <c r="M6" i="11" s="1"/>
  <c r="K6" i="11"/>
  <c r="KN5" i="11"/>
  <c r="KG5" i="11"/>
  <c r="JZ5" i="11"/>
  <c r="KB5" i="11" s="1"/>
  <c r="KC5" i="11" s="1"/>
  <c r="JY5" i="11"/>
  <c r="JO5" i="11"/>
  <c r="JQ5" i="11" s="1"/>
  <c r="JR5" i="11" s="1"/>
  <c r="JN5" i="11"/>
  <c r="JD5" i="11"/>
  <c r="JF5" i="11" s="1"/>
  <c r="JG5" i="11" s="1"/>
  <c r="JC5" i="11"/>
  <c r="IS5" i="11"/>
  <c r="IU5" i="11" s="1"/>
  <c r="IV5" i="11" s="1"/>
  <c r="IR5" i="11"/>
  <c r="IH5" i="11"/>
  <c r="IJ5" i="11" s="1"/>
  <c r="IK5" i="11" s="1"/>
  <c r="IG5" i="11"/>
  <c r="HW5" i="11"/>
  <c r="HY5" i="11" s="1"/>
  <c r="HZ5" i="11" s="1"/>
  <c r="HV5" i="11"/>
  <c r="HL5" i="11"/>
  <c r="HN5" i="11" s="1"/>
  <c r="HO5" i="11" s="1"/>
  <c r="HK5" i="11"/>
  <c r="HA5" i="11"/>
  <c r="HC5" i="11" s="1"/>
  <c r="HD5" i="11" s="1"/>
  <c r="GZ5" i="11"/>
  <c r="GP5" i="11"/>
  <c r="GR5" i="11" s="1"/>
  <c r="GS5" i="11" s="1"/>
  <c r="GO5" i="11"/>
  <c r="GG5" i="11"/>
  <c r="FZ5" i="11"/>
  <c r="FS5" i="11"/>
  <c r="FR5" i="11"/>
  <c r="FH5" i="11"/>
  <c r="FI5" i="11" s="1"/>
  <c r="FG5" i="11"/>
  <c r="EW5" i="11"/>
  <c r="EX5" i="11" s="1"/>
  <c r="EV5" i="11"/>
  <c r="EL5" i="11"/>
  <c r="EM5" i="11" s="1"/>
  <c r="EK5" i="11"/>
  <c r="EA5" i="11"/>
  <c r="EB5" i="11" s="1"/>
  <c r="DZ5" i="11"/>
  <c r="DP5" i="11"/>
  <c r="DQ5" i="11" s="1"/>
  <c r="DO5" i="11"/>
  <c r="DE5" i="11"/>
  <c r="DF5" i="11" s="1"/>
  <c r="DD5" i="11"/>
  <c r="CT5" i="11"/>
  <c r="CU5" i="11" s="1"/>
  <c r="CS5" i="11"/>
  <c r="CL5" i="11"/>
  <c r="CH5" i="11"/>
  <c r="CA5" i="11"/>
  <c r="CC5" i="11" s="1"/>
  <c r="CD5" i="11" s="1"/>
  <c r="BZ5" i="11"/>
  <c r="BP5" i="11"/>
  <c r="BR5" i="11" s="1"/>
  <c r="BS5" i="11" s="1"/>
  <c r="BO5" i="11"/>
  <c r="BE5" i="11"/>
  <c r="BG5" i="11" s="1"/>
  <c r="BH5" i="11" s="1"/>
  <c r="BD5" i="11"/>
  <c r="AT5" i="11"/>
  <c r="AV5" i="11" s="1"/>
  <c r="AW5" i="11" s="1"/>
  <c r="AS5" i="11"/>
  <c r="AI5" i="11"/>
  <c r="AK5" i="11" s="1"/>
  <c r="AL5" i="11" s="1"/>
  <c r="AH5" i="11"/>
  <c r="X5" i="11"/>
  <c r="Z5" i="11" s="1"/>
  <c r="AA5" i="11" s="1"/>
  <c r="W5" i="11"/>
  <c r="Q5" i="11"/>
  <c r="R5" i="11" s="1"/>
  <c r="P5" i="11"/>
  <c r="L5" i="11"/>
  <c r="M5" i="11" s="1"/>
  <c r="K5" i="11"/>
  <c r="KN4" i="11"/>
  <c r="KG4" i="11"/>
  <c r="JZ4" i="11"/>
  <c r="KB4" i="11" s="1"/>
  <c r="KC4" i="11" s="1"/>
  <c r="JY4" i="11"/>
  <c r="JO4" i="11"/>
  <c r="JQ4" i="11" s="1"/>
  <c r="JR4" i="11" s="1"/>
  <c r="JN4" i="11"/>
  <c r="JD4" i="11"/>
  <c r="JF4" i="11" s="1"/>
  <c r="JG4" i="11" s="1"/>
  <c r="JC4" i="11"/>
  <c r="IS4" i="11"/>
  <c r="IU4" i="11" s="1"/>
  <c r="IV4" i="11" s="1"/>
  <c r="IR4" i="11"/>
  <c r="IH4" i="11"/>
  <c r="IJ4" i="11" s="1"/>
  <c r="IK4" i="11" s="1"/>
  <c r="IG4" i="11"/>
  <c r="HW4" i="11"/>
  <c r="HY4" i="11" s="1"/>
  <c r="HZ4" i="11" s="1"/>
  <c r="HV4" i="11"/>
  <c r="HL4" i="11"/>
  <c r="HN4" i="11" s="1"/>
  <c r="HO4" i="11" s="1"/>
  <c r="HK4" i="11"/>
  <c r="HA4" i="11"/>
  <c r="HC4" i="11" s="1"/>
  <c r="HD4" i="11" s="1"/>
  <c r="GZ4" i="11"/>
  <c r="GP4" i="11"/>
  <c r="GR4" i="11" s="1"/>
  <c r="GS4" i="11" s="1"/>
  <c r="GO4" i="11"/>
  <c r="GG4" i="11"/>
  <c r="FZ4" i="11"/>
  <c r="FS4" i="11"/>
  <c r="FR4" i="11"/>
  <c r="FH4" i="11"/>
  <c r="FI4" i="11" s="1"/>
  <c r="FG4" i="11"/>
  <c r="EW4" i="11"/>
  <c r="EX4" i="11" s="1"/>
  <c r="EV4" i="11"/>
  <c r="EL4" i="11"/>
  <c r="EM4" i="11" s="1"/>
  <c r="EK4" i="11"/>
  <c r="EA4" i="11"/>
  <c r="EB4" i="11" s="1"/>
  <c r="DZ4" i="11"/>
  <c r="DP4" i="11"/>
  <c r="DQ4" i="11" s="1"/>
  <c r="DO4" i="11"/>
  <c r="DE4" i="11"/>
  <c r="DF4" i="11" s="1"/>
  <c r="DD4" i="11"/>
  <c r="CT4" i="11"/>
  <c r="CU4" i="11" s="1"/>
  <c r="CS4" i="11"/>
  <c r="CL4" i="11"/>
  <c r="CH4" i="11"/>
  <c r="CA4" i="11"/>
  <c r="CC4" i="11" s="1"/>
  <c r="CD4" i="11" s="1"/>
  <c r="BZ4" i="11"/>
  <c r="BP4" i="11"/>
  <c r="BR4" i="11" s="1"/>
  <c r="BS4" i="11" s="1"/>
  <c r="BO4" i="11"/>
  <c r="BE4" i="11"/>
  <c r="BG4" i="11" s="1"/>
  <c r="BH4" i="11" s="1"/>
  <c r="BD4" i="11"/>
  <c r="AT4" i="11"/>
  <c r="AV4" i="11" s="1"/>
  <c r="AW4" i="11" s="1"/>
  <c r="AS4" i="11"/>
  <c r="AI4" i="11"/>
  <c r="AK4" i="11" s="1"/>
  <c r="AL4" i="11" s="1"/>
  <c r="AH4" i="11"/>
  <c r="X4" i="11"/>
  <c r="Z4" i="11" s="1"/>
  <c r="AA4" i="11" s="1"/>
  <c r="W4" i="11"/>
  <c r="Q4" i="11"/>
  <c r="R4" i="11" s="1"/>
  <c r="P4" i="11"/>
  <c r="L4" i="11"/>
  <c r="M4" i="11" s="1"/>
  <c r="K4" i="11"/>
  <c r="KN3" i="11"/>
  <c r="KG3" i="11"/>
  <c r="JZ3" i="11"/>
  <c r="KB3" i="11" s="1"/>
  <c r="KC3" i="11" s="1"/>
  <c r="JY3" i="11"/>
  <c r="JO3" i="11"/>
  <c r="JQ3" i="11" s="1"/>
  <c r="JR3" i="11" s="1"/>
  <c r="JN3" i="11"/>
  <c r="JD3" i="11"/>
  <c r="JF3" i="11" s="1"/>
  <c r="JG3" i="11" s="1"/>
  <c r="JC3" i="11"/>
  <c r="IS3" i="11"/>
  <c r="IU3" i="11" s="1"/>
  <c r="IV3" i="11" s="1"/>
  <c r="IR3" i="11"/>
  <c r="IH3" i="11"/>
  <c r="IJ3" i="11" s="1"/>
  <c r="IK3" i="11" s="1"/>
  <c r="IG3" i="11"/>
  <c r="HW3" i="11"/>
  <c r="HY3" i="11" s="1"/>
  <c r="HZ3" i="11" s="1"/>
  <c r="HV3" i="11"/>
  <c r="HL3" i="11"/>
  <c r="HN3" i="11" s="1"/>
  <c r="HO3" i="11" s="1"/>
  <c r="HK3" i="11"/>
  <c r="HA3" i="11"/>
  <c r="HC3" i="11" s="1"/>
  <c r="HD3" i="11" s="1"/>
  <c r="GZ3" i="11"/>
  <c r="GP3" i="11"/>
  <c r="GR3" i="11" s="1"/>
  <c r="GS3" i="11" s="1"/>
  <c r="GO3" i="11"/>
  <c r="GG3" i="11"/>
  <c r="FZ3" i="11"/>
  <c r="FS3" i="11"/>
  <c r="FR3" i="11"/>
  <c r="FH3" i="11"/>
  <c r="FI3" i="11" s="1"/>
  <c r="FG3" i="11"/>
  <c r="EW3" i="11"/>
  <c r="EX3" i="11" s="1"/>
  <c r="EV3" i="11"/>
  <c r="EL3" i="11"/>
  <c r="EM3" i="11" s="1"/>
  <c r="EK3" i="11"/>
  <c r="EA3" i="11"/>
  <c r="EB3" i="11" s="1"/>
  <c r="DZ3" i="11"/>
  <c r="DP3" i="11"/>
  <c r="DQ3" i="11" s="1"/>
  <c r="DO3" i="11"/>
  <c r="DE3" i="11"/>
  <c r="DF3" i="11" s="1"/>
  <c r="DD3" i="11"/>
  <c r="CT3" i="11"/>
  <c r="CU3" i="11" s="1"/>
  <c r="CS3" i="11"/>
  <c r="CL3" i="11"/>
  <c r="CH3" i="11"/>
  <c r="CA3" i="11"/>
  <c r="CC3" i="11" s="1"/>
  <c r="CD3" i="11" s="1"/>
  <c r="BZ3" i="11"/>
  <c r="BP3" i="11"/>
  <c r="BR3" i="11" s="1"/>
  <c r="BS3" i="11" s="1"/>
  <c r="BO3" i="11"/>
  <c r="BE3" i="11"/>
  <c r="BG3" i="11" s="1"/>
  <c r="BH3" i="11" s="1"/>
  <c r="BD3" i="11"/>
  <c r="AT3" i="11"/>
  <c r="AV3" i="11" s="1"/>
  <c r="AW3" i="11" s="1"/>
  <c r="AS3" i="11"/>
  <c r="AI3" i="11"/>
  <c r="AK3" i="11" s="1"/>
  <c r="AL3" i="11" s="1"/>
  <c r="AH3" i="11"/>
  <c r="X3" i="11"/>
  <c r="Z3" i="11" s="1"/>
  <c r="AA3" i="11" s="1"/>
  <c r="W3" i="11"/>
  <c r="Q3" i="11"/>
  <c r="R3" i="11" s="1"/>
  <c r="P3" i="11"/>
  <c r="L3" i="11"/>
  <c r="M3" i="11" s="1"/>
  <c r="K3" i="11"/>
  <c r="KN2" i="11"/>
  <c r="KG2" i="11"/>
  <c r="JZ2" i="11"/>
  <c r="KB2" i="11" s="1"/>
  <c r="KC2" i="11" s="1"/>
  <c r="JY2" i="11"/>
  <c r="JO2" i="11"/>
  <c r="JQ2" i="11" s="1"/>
  <c r="JR2" i="11" s="1"/>
  <c r="JN2" i="11"/>
  <c r="JD2" i="11"/>
  <c r="JF2" i="11" s="1"/>
  <c r="JG2" i="11" s="1"/>
  <c r="JC2" i="11"/>
  <c r="IS2" i="11"/>
  <c r="IU2" i="11" s="1"/>
  <c r="IV2" i="11" s="1"/>
  <c r="IR2" i="11"/>
  <c r="IH2" i="11"/>
  <c r="IJ2" i="11" s="1"/>
  <c r="IK2" i="11" s="1"/>
  <c r="IG2" i="11"/>
  <c r="HW2" i="11"/>
  <c r="HY2" i="11" s="1"/>
  <c r="HZ2" i="11" s="1"/>
  <c r="HV2" i="11"/>
  <c r="HL2" i="11"/>
  <c r="HN2" i="11" s="1"/>
  <c r="HO2" i="11" s="1"/>
  <c r="HK2" i="11"/>
  <c r="HA2" i="11"/>
  <c r="HC2" i="11" s="1"/>
  <c r="HD2" i="11" s="1"/>
  <c r="GZ2" i="11"/>
  <c r="GP2" i="11"/>
  <c r="GR2" i="11" s="1"/>
  <c r="GS2" i="11" s="1"/>
  <c r="GO2" i="11"/>
  <c r="GG2" i="11"/>
  <c r="FZ2" i="11"/>
  <c r="FS2" i="11"/>
  <c r="FR2" i="11"/>
  <c r="FH2" i="11"/>
  <c r="FI2" i="11" s="1"/>
  <c r="FG2" i="11"/>
  <c r="EW2" i="11"/>
  <c r="EX2" i="11" s="1"/>
  <c r="EV2" i="11"/>
  <c r="EL2" i="11"/>
  <c r="EM2" i="11" s="1"/>
  <c r="EK2" i="11"/>
  <c r="EA2" i="11"/>
  <c r="EB2" i="11" s="1"/>
  <c r="DZ2" i="11"/>
  <c r="DP2" i="11"/>
  <c r="DQ2" i="11" s="1"/>
  <c r="DO2" i="11"/>
  <c r="DE2" i="11"/>
  <c r="DF2" i="11" s="1"/>
  <c r="DD2" i="11"/>
  <c r="CT2" i="11"/>
  <c r="CU2" i="11" s="1"/>
  <c r="CS2" i="11"/>
  <c r="CL2" i="11"/>
  <c r="CH2" i="11"/>
  <c r="CA2" i="11"/>
  <c r="CC2" i="11" s="1"/>
  <c r="CD2" i="11" s="1"/>
  <c r="BZ2" i="11"/>
  <c r="BP2" i="11"/>
  <c r="BR2" i="11" s="1"/>
  <c r="BS2" i="11" s="1"/>
  <c r="BO2" i="11"/>
  <c r="BE2" i="11"/>
  <c r="BG2" i="11" s="1"/>
  <c r="BH2" i="11" s="1"/>
  <c r="BD2" i="11"/>
  <c r="AT2" i="11"/>
  <c r="AV2" i="11" s="1"/>
  <c r="AW2" i="11" s="1"/>
  <c r="AS2" i="11"/>
  <c r="AI2" i="11"/>
  <c r="AK2" i="11" s="1"/>
  <c r="AL2" i="11" s="1"/>
  <c r="AH2" i="11"/>
  <c r="X2" i="11"/>
  <c r="Z2" i="11" s="1"/>
  <c r="AA2" i="11" s="1"/>
  <c r="W2" i="11"/>
  <c r="Q2" i="11"/>
  <c r="R2" i="11" s="1"/>
  <c r="P2" i="11"/>
  <c r="L2" i="11"/>
  <c r="M2" i="11" s="1"/>
  <c r="K2" i="11"/>
  <c r="KZ6" i="10"/>
  <c r="KY6" i="10"/>
  <c r="KZ5" i="10"/>
  <c r="KY5" i="10"/>
  <c r="KZ4" i="10"/>
  <c r="KY4" i="10"/>
  <c r="KZ3" i="10"/>
  <c r="KY3" i="10"/>
  <c r="KZ2" i="10"/>
  <c r="KY2" i="10"/>
  <c r="GQ31" i="11" l="1"/>
  <c r="LA2" i="10"/>
  <c r="NH2" i="10"/>
  <c r="LA3" i="10"/>
  <c r="NH3" i="10"/>
  <c r="LA4" i="10"/>
  <c r="NH4" i="10"/>
  <c r="LA5" i="10"/>
  <c r="NH5" i="10"/>
  <c r="LA6" i="10"/>
  <c r="NH6" i="10"/>
  <c r="LL3" i="10"/>
  <c r="LA3" i="6"/>
  <c r="NH3" i="6"/>
  <c r="LA4" i="6"/>
  <c r="NH4" i="6"/>
  <c r="LA5" i="6"/>
  <c r="NH5" i="6"/>
  <c r="LA6" i="6"/>
  <c r="NH6" i="6"/>
  <c r="OO2" i="2"/>
  <c r="MH3" i="11"/>
  <c r="OO3" i="11"/>
  <c r="MH4" i="11"/>
  <c r="OO4" i="11"/>
  <c r="MH5" i="11"/>
  <c r="OO5" i="11"/>
  <c r="MH6" i="11"/>
  <c r="OO6" i="11"/>
  <c r="MH7" i="11"/>
  <c r="OO7" i="11"/>
  <c r="MH8" i="11"/>
  <c r="OO8" i="11"/>
  <c r="MH9" i="11"/>
  <c r="OO9" i="11"/>
  <c r="MH10" i="11"/>
  <c r="OO10" i="11"/>
  <c r="MH22" i="11"/>
  <c r="OO22" i="11"/>
  <c r="MH21" i="11"/>
  <c r="OO21" i="11"/>
  <c r="MH20" i="11"/>
  <c r="OO20" i="11"/>
  <c r="MH19" i="11"/>
  <c r="OO19" i="11"/>
  <c r="MH31" i="11"/>
  <c r="OO31" i="11"/>
  <c r="MH18" i="11"/>
  <c r="OO18" i="11"/>
  <c r="MH17" i="11"/>
  <c r="OO17" i="11"/>
  <c r="MH16" i="11"/>
  <c r="OO16" i="11"/>
  <c r="MH15" i="11"/>
  <c r="OO15" i="11"/>
  <c r="MH14" i="11"/>
  <c r="OO14" i="11"/>
  <c r="MH13" i="11"/>
  <c r="OO13" i="11"/>
  <c r="MH12" i="11"/>
  <c r="OO12" i="11"/>
  <c r="MH11" i="11"/>
  <c r="OO11" i="11"/>
  <c r="OO2" i="11"/>
  <c r="LO3" i="10"/>
  <c r="HE31" i="11"/>
  <c r="HP31" i="11"/>
  <c r="IW31" i="11"/>
  <c r="JS31" i="11"/>
  <c r="BT19" i="11"/>
  <c r="NG2" i="11"/>
  <c r="LO5" i="10"/>
  <c r="LX5" i="10"/>
  <c r="LY5" i="10" s="1"/>
  <c r="LX3" i="10"/>
  <c r="LY3" i="10" s="1"/>
  <c r="LZ2" i="11"/>
  <c r="LO2" i="2"/>
  <c r="LO2" i="4"/>
  <c r="IA31" i="11"/>
  <c r="IL31" i="11"/>
  <c r="JH31" i="11"/>
  <c r="KD31" i="11"/>
  <c r="N19" i="11"/>
  <c r="S19" i="11"/>
  <c r="AM19" i="11"/>
  <c r="AX19" i="11"/>
  <c r="BI19" i="11"/>
  <c r="CE19" i="11"/>
  <c r="FW19" i="11"/>
  <c r="HE19" i="11"/>
  <c r="HP19" i="11"/>
  <c r="IA19" i="11"/>
  <c r="IL19" i="11"/>
  <c r="IW19" i="11"/>
  <c r="JH19" i="11"/>
  <c r="JS19" i="11"/>
  <c r="KD19" i="11"/>
  <c r="N20" i="11"/>
  <c r="S20" i="11"/>
  <c r="AM20" i="11"/>
  <c r="AX20" i="11"/>
  <c r="BI20" i="11"/>
  <c r="BT20" i="11"/>
  <c r="CE20" i="11"/>
  <c r="HE20" i="11"/>
  <c r="HP20" i="11"/>
  <c r="IA20" i="11"/>
  <c r="IL20" i="11"/>
  <c r="IW20" i="11"/>
  <c r="JH20" i="11"/>
  <c r="JS20" i="11"/>
  <c r="KD20" i="11"/>
  <c r="N21" i="11"/>
  <c r="S21" i="11"/>
  <c r="AM21" i="11"/>
  <c r="AX21" i="11"/>
  <c r="BI21" i="11"/>
  <c r="BT21" i="11"/>
  <c r="CE21" i="11"/>
  <c r="HE21" i="11"/>
  <c r="HP21" i="11"/>
  <c r="IA21" i="11"/>
  <c r="IL21" i="11"/>
  <c r="IW21" i="11"/>
  <c r="JH21" i="11"/>
  <c r="JS21" i="11"/>
  <c r="KD21" i="11"/>
  <c r="AM22" i="11"/>
  <c r="AX22" i="11"/>
  <c r="BI22" i="11"/>
  <c r="BT22" i="11"/>
  <c r="CE22" i="11"/>
  <c r="HE22" i="11"/>
  <c r="HP22" i="11"/>
  <c r="IA22" i="11"/>
  <c r="IL22" i="11"/>
  <c r="IW22" i="11"/>
  <c r="JH22" i="11"/>
  <c r="JS22" i="11"/>
  <c r="KD22" i="11"/>
  <c r="N2" i="11"/>
  <c r="S2" i="11"/>
  <c r="AM2" i="11"/>
  <c r="AX2" i="11"/>
  <c r="BI2" i="11"/>
  <c r="BT2" i="11"/>
  <c r="CE2" i="11"/>
  <c r="HE2" i="11"/>
  <c r="HP2" i="11"/>
  <c r="IA2" i="11"/>
  <c r="IL2" i="11"/>
  <c r="IW2" i="11"/>
  <c r="JH2" i="11"/>
  <c r="JS2" i="11"/>
  <c r="KD2" i="11"/>
  <c r="N3" i="11"/>
  <c r="S3" i="11"/>
  <c r="AM3" i="11"/>
  <c r="AX3" i="11"/>
  <c r="BI3" i="11"/>
  <c r="BT3" i="11"/>
  <c r="CE3" i="11"/>
  <c r="HE3" i="11"/>
  <c r="HP3" i="11"/>
  <c r="IA3" i="11"/>
  <c r="IL3" i="11"/>
  <c r="IW3" i="11"/>
  <c r="JH3" i="11"/>
  <c r="JS3" i="11"/>
  <c r="KD3" i="11"/>
  <c r="N4" i="11"/>
  <c r="S4" i="11"/>
  <c r="AM4" i="11"/>
  <c r="AX4" i="11"/>
  <c r="BI4" i="11"/>
  <c r="BT4" i="11"/>
  <c r="CE4" i="11"/>
  <c r="HE4" i="11"/>
  <c r="HP4" i="11"/>
  <c r="IA4" i="11"/>
  <c r="IL4" i="11"/>
  <c r="IW4" i="11"/>
  <c r="JH4" i="11"/>
  <c r="JS4" i="11"/>
  <c r="KD4" i="11"/>
  <c r="N5" i="11"/>
  <c r="S5" i="11"/>
  <c r="AM5" i="11"/>
  <c r="AX5" i="11"/>
  <c r="BI5" i="11"/>
  <c r="BT5" i="11"/>
  <c r="CE5" i="11"/>
  <c r="HE5" i="11"/>
  <c r="HP5" i="11"/>
  <c r="IA5" i="11"/>
  <c r="IL5" i="11"/>
  <c r="IW5" i="11"/>
  <c r="JH5" i="11"/>
  <c r="JS5" i="11"/>
  <c r="KD5" i="11"/>
  <c r="N6" i="11"/>
  <c r="S6" i="11"/>
  <c r="AM6" i="11"/>
  <c r="AX6" i="11"/>
  <c r="BI6" i="11"/>
  <c r="BT6" i="11"/>
  <c r="CE6" i="11"/>
  <c r="HE6" i="11"/>
  <c r="HP6" i="11"/>
  <c r="IA6" i="11"/>
  <c r="IL6" i="11"/>
  <c r="IW6" i="11"/>
  <c r="JH6" i="11"/>
  <c r="JS6" i="11"/>
  <c r="KD6" i="11"/>
  <c r="N7" i="11"/>
  <c r="S7" i="11"/>
  <c r="AM7" i="11"/>
  <c r="AX7" i="11"/>
  <c r="BI7" i="11"/>
  <c r="BT7" i="11"/>
  <c r="CE7" i="11"/>
  <c r="HE7" i="11"/>
  <c r="HP7" i="11"/>
  <c r="IA7" i="11"/>
  <c r="IL7" i="11"/>
  <c r="N8" i="11"/>
  <c r="S8" i="11"/>
  <c r="DI8" i="11"/>
  <c r="EE8" i="11"/>
  <c r="FA8" i="11"/>
  <c r="FW8" i="11"/>
  <c r="N9" i="11"/>
  <c r="S9" i="11"/>
  <c r="DT9" i="11"/>
  <c r="EP9" i="11"/>
  <c r="FL9" i="11"/>
  <c r="N10" i="11"/>
  <c r="S10" i="11"/>
  <c r="DI10" i="11"/>
  <c r="EE10" i="11"/>
  <c r="FA10" i="11"/>
  <c r="FW10" i="11"/>
  <c r="N11" i="11"/>
  <c r="S11" i="11"/>
  <c r="DI11" i="11"/>
  <c r="EE11" i="11"/>
  <c r="FA11" i="11"/>
  <c r="FW11" i="11"/>
  <c r="N12" i="11"/>
  <c r="S12" i="11"/>
  <c r="DI12" i="11"/>
  <c r="EE12" i="11"/>
  <c r="FA12" i="11"/>
  <c r="FW12" i="11"/>
  <c r="N13" i="11"/>
  <c r="S13" i="11"/>
  <c r="DI13" i="11"/>
  <c r="EE13" i="11"/>
  <c r="FA13" i="11"/>
  <c r="FW13" i="11"/>
  <c r="N14" i="11"/>
  <c r="S14" i="11"/>
  <c r="DI14" i="11"/>
  <c r="EE14" i="11"/>
  <c r="FA14" i="11"/>
  <c r="FW14" i="11"/>
  <c r="N15" i="11"/>
  <c r="S15" i="11"/>
  <c r="DI15" i="11"/>
  <c r="EE15" i="11"/>
  <c r="FA15" i="11"/>
  <c r="FW15" i="11"/>
  <c r="N16" i="11"/>
  <c r="S16" i="11"/>
  <c r="DI16" i="11"/>
  <c r="EE16" i="11"/>
  <c r="FA16" i="11"/>
  <c r="FW16" i="11"/>
  <c r="N17" i="11"/>
  <c r="S17" i="11"/>
  <c r="DI17" i="11"/>
  <c r="EE17" i="11"/>
  <c r="EP17" i="11"/>
  <c r="FA17" i="11"/>
  <c r="FL17" i="11"/>
  <c r="FW17" i="11"/>
  <c r="N18" i="11"/>
  <c r="S18" i="11"/>
  <c r="AM18" i="11"/>
  <c r="AX18" i="11"/>
  <c r="BI18" i="11"/>
  <c r="BT18" i="11"/>
  <c r="CE18" i="11"/>
  <c r="FW18" i="11"/>
  <c r="HE18" i="11"/>
  <c r="HP18" i="11"/>
  <c r="IA18" i="11"/>
  <c r="IL18" i="11"/>
  <c r="IW18" i="11"/>
  <c r="JH18" i="11"/>
  <c r="JS18" i="11"/>
  <c r="KD18" i="11"/>
  <c r="N31" i="11"/>
  <c r="S31" i="11"/>
  <c r="AM31" i="11"/>
  <c r="AX31" i="11"/>
  <c r="BI31" i="11"/>
  <c r="BT31" i="11"/>
  <c r="CE31" i="11"/>
  <c r="FW31" i="11"/>
  <c r="OC2" i="2"/>
  <c r="LO6" i="10"/>
  <c r="LO4" i="10"/>
  <c r="LX6" i="10"/>
  <c r="LY6" i="10" s="1"/>
  <c r="LX4" i="10"/>
  <c r="LY4" i="10" s="1"/>
  <c r="LZ2" i="2"/>
  <c r="MH2" i="10"/>
  <c r="LA2" i="6"/>
  <c r="MI21" i="11"/>
  <c r="MJ21" i="11" s="1"/>
  <c r="MI14" i="11"/>
  <c r="MJ14" i="11" s="1"/>
  <c r="DQ9" i="11"/>
  <c r="MI18" i="11"/>
  <c r="MJ18" i="11" s="1"/>
  <c r="ND2" i="11"/>
  <c r="LD2" i="2"/>
  <c r="LA2" i="11"/>
  <c r="NZ2" i="2"/>
  <c r="MI19" i="11"/>
  <c r="MJ19" i="11" s="1"/>
  <c r="MI16" i="11"/>
  <c r="MJ16" i="11" s="1"/>
  <c r="MI12" i="11"/>
  <c r="MJ12" i="11" s="1"/>
  <c r="MI22" i="11"/>
  <c r="MJ22" i="11" s="1"/>
  <c r="MI20" i="11"/>
  <c r="MJ20" i="11" s="1"/>
  <c r="MI31" i="11"/>
  <c r="MJ31" i="11" s="1"/>
  <c r="MI17" i="11"/>
  <c r="MJ17" i="11" s="1"/>
  <c r="MI15" i="11"/>
  <c r="MJ15" i="11" s="1"/>
  <c r="MI13" i="11"/>
  <c r="MJ13" i="11" s="1"/>
  <c r="MI11" i="11"/>
  <c r="MJ11" i="11" s="1"/>
  <c r="LM2" i="11"/>
  <c r="LN2" i="11" s="1"/>
  <c r="LB2" i="11"/>
  <c r="LC2" i="11" s="1"/>
  <c r="LL6" i="10"/>
  <c r="LB2" i="4"/>
  <c r="LC2" i="4" s="1"/>
  <c r="LL5" i="10"/>
  <c r="LL4" i="10"/>
  <c r="MT2" i="10"/>
  <c r="MU2" i="10" s="1"/>
  <c r="MI2" i="10"/>
  <c r="MJ2" i="10" s="1"/>
  <c r="LX2" i="10"/>
  <c r="LY2" i="10" s="1"/>
  <c r="LM2" i="10"/>
  <c r="LN2" i="10" s="1"/>
  <c r="MT20" i="6"/>
  <c r="MU20" i="6" s="1"/>
  <c r="MV20" i="6" s="1"/>
  <c r="MI20" i="6"/>
  <c r="MJ20" i="6" s="1"/>
  <c r="MK20" i="6" s="1"/>
  <c r="LX20" i="6"/>
  <c r="LY20" i="6" s="1"/>
  <c r="LZ20" i="6" s="1"/>
  <c r="LM20" i="6"/>
  <c r="LN20" i="6" s="1"/>
  <c r="LO20" i="6" s="1"/>
  <c r="NP2" i="2"/>
  <c r="NQ2" i="2" s="1"/>
  <c r="NE2" i="2"/>
  <c r="NF2" i="2" s="1"/>
  <c r="MT2" i="2"/>
  <c r="MU2" i="2" s="1"/>
  <c r="MI2" i="2"/>
  <c r="MJ2" i="2" s="1"/>
  <c r="OA2" i="11"/>
  <c r="OB2" i="11" s="1"/>
  <c r="NP2" i="11"/>
  <c r="NQ2" i="11" s="1"/>
  <c r="MI2" i="11"/>
  <c r="MJ2" i="11" s="1"/>
  <c r="MT2" i="11"/>
  <c r="MU2" i="11" s="1"/>
  <c r="MI3" i="11"/>
  <c r="MJ3" i="11" s="1"/>
  <c r="MI4" i="11"/>
  <c r="MJ4" i="11" s="1"/>
  <c r="MI5" i="11"/>
  <c r="MJ5" i="11" s="1"/>
  <c r="MI6" i="11"/>
  <c r="MJ6" i="11" s="1"/>
  <c r="MI7" i="11"/>
  <c r="MJ7" i="11" s="1"/>
  <c r="MI8" i="11"/>
  <c r="MJ8" i="11" s="1"/>
  <c r="MI9" i="11"/>
  <c r="MJ9" i="11" s="1"/>
  <c r="MI10" i="11"/>
  <c r="MJ10" i="11" s="1"/>
  <c r="LB20" i="6"/>
  <c r="LC20" i="6" s="1"/>
  <c r="LD20" i="6" s="1"/>
  <c r="LB21" i="6"/>
  <c r="LC21" i="6" s="1"/>
  <c r="LD21" i="6" s="1"/>
  <c r="LB2" i="6"/>
  <c r="LC2" i="6" s="1"/>
  <c r="LB3" i="6"/>
  <c r="LC3" i="6" s="1"/>
  <c r="LB4" i="6"/>
  <c r="LC4" i="6" s="1"/>
  <c r="LB22" i="6"/>
  <c r="LC22" i="6" s="1"/>
  <c r="LD22" i="6" s="1"/>
  <c r="LB5" i="6"/>
  <c r="LC5" i="6" s="1"/>
  <c r="LB6" i="6"/>
  <c r="LC6" i="6" s="1"/>
  <c r="LB19" i="6"/>
  <c r="LC19" i="6" s="1"/>
  <c r="LD19" i="6" s="1"/>
  <c r="HX4" i="11"/>
  <c r="EB15" i="11"/>
  <c r="CB21" i="11"/>
  <c r="DR18" i="11"/>
  <c r="DS18" i="11" s="1"/>
  <c r="JE19" i="11"/>
  <c r="HB22" i="11"/>
  <c r="AJ3" i="11"/>
  <c r="HX6" i="11"/>
  <c r="FT12" i="11"/>
  <c r="EB17" i="11"/>
  <c r="BQ19" i="11"/>
  <c r="CB20" i="11"/>
  <c r="KQ22" i="11"/>
  <c r="OP22" i="11" s="1"/>
  <c r="HB33" i="11"/>
  <c r="FT14" i="11"/>
  <c r="AJ2" i="11"/>
  <c r="HX3" i="11"/>
  <c r="HX5" i="11"/>
  <c r="HX7" i="11"/>
  <c r="FT11" i="11"/>
  <c r="HX2" i="11"/>
  <c r="HB32" i="11"/>
  <c r="AJ4" i="11"/>
  <c r="AJ5" i="11"/>
  <c r="AJ6" i="11"/>
  <c r="AJ7" i="11"/>
  <c r="EB8" i="11"/>
  <c r="DF10" i="11"/>
  <c r="FT13" i="11"/>
  <c r="EB16" i="11"/>
  <c r="Y18" i="11"/>
  <c r="HM18" i="11"/>
  <c r="CV31" i="11"/>
  <c r="CW31" i="11" s="1"/>
  <c r="KA31" i="11"/>
  <c r="FJ19" i="11"/>
  <c r="FK19" i="11" s="1"/>
  <c r="JP20" i="11"/>
  <c r="JP21" i="11"/>
  <c r="Y34" i="11"/>
  <c r="GD35" i="11"/>
  <c r="CB2" i="11"/>
  <c r="JP2" i="11"/>
  <c r="CB3" i="11"/>
  <c r="JP3" i="11"/>
  <c r="CB4" i="11"/>
  <c r="JP4" i="11"/>
  <c r="CB5" i="11"/>
  <c r="JP5" i="11"/>
  <c r="CB6" i="11"/>
  <c r="JP6" i="11"/>
  <c r="CB7" i="11"/>
  <c r="FT8" i="11"/>
  <c r="FI9" i="11"/>
  <c r="EX10" i="11"/>
  <c r="EB11" i="11"/>
  <c r="EB12" i="11"/>
  <c r="EB13" i="11"/>
  <c r="EB14" i="11"/>
  <c r="FT15" i="11"/>
  <c r="FT16" i="11"/>
  <c r="FT17" i="11"/>
  <c r="BQ18" i="11"/>
  <c r="FJ18" i="11"/>
  <c r="FK18" i="11" s="1"/>
  <c r="JE18" i="11"/>
  <c r="AU31" i="11"/>
  <c r="EN31" i="11"/>
  <c r="EO31" i="11" s="1"/>
  <c r="II31" i="11"/>
  <c r="Y19" i="11"/>
  <c r="DR19" i="11"/>
  <c r="DS19" i="11" s="1"/>
  <c r="HM19" i="11"/>
  <c r="AJ20" i="11"/>
  <c r="HX20" i="11"/>
  <c r="AJ21" i="11"/>
  <c r="HX21" i="11"/>
  <c r="BF22" i="11"/>
  <c r="IT22" i="11"/>
  <c r="HB28" i="11"/>
  <c r="BF32" i="11"/>
  <c r="IT32" i="11"/>
  <c r="BF33" i="11"/>
  <c r="IT33" i="11"/>
  <c r="BQ34" i="11"/>
  <c r="BF2" i="11"/>
  <c r="HB2" i="11"/>
  <c r="IT2" i="11"/>
  <c r="BF3" i="11"/>
  <c r="HB3" i="11"/>
  <c r="IT3" i="11"/>
  <c r="BF4" i="11"/>
  <c r="HB4" i="11"/>
  <c r="IT4" i="11"/>
  <c r="BF5" i="11"/>
  <c r="HB5" i="11"/>
  <c r="IT5" i="11"/>
  <c r="BF6" i="11"/>
  <c r="HB6" i="11"/>
  <c r="IT6" i="11"/>
  <c r="BF7" i="11"/>
  <c r="HB7" i="11"/>
  <c r="DF8" i="11"/>
  <c r="EX8" i="11"/>
  <c r="CU9" i="11"/>
  <c r="EM9" i="11"/>
  <c r="EB10" i="11"/>
  <c r="FT10" i="11"/>
  <c r="DF11" i="11"/>
  <c r="EX11" i="11"/>
  <c r="DF12" i="11"/>
  <c r="EX12" i="11"/>
  <c r="DF13" i="11"/>
  <c r="EX13" i="11"/>
  <c r="DF14" i="11"/>
  <c r="EX14" i="11"/>
  <c r="DF15" i="11"/>
  <c r="EX15" i="11"/>
  <c r="DF16" i="11"/>
  <c r="EX16" i="11"/>
  <c r="DF17" i="11"/>
  <c r="EX17" i="11"/>
  <c r="AU18" i="11"/>
  <c r="CV18" i="11"/>
  <c r="CW18" i="11" s="1"/>
  <c r="EN18" i="11"/>
  <c r="EO18" i="11" s="1"/>
  <c r="GQ18" i="11"/>
  <c r="II18" i="11"/>
  <c r="KA18" i="11"/>
  <c r="Y31" i="11"/>
  <c r="BQ31" i="11"/>
  <c r="DR31" i="11"/>
  <c r="DS31" i="11" s="1"/>
  <c r="FJ31" i="11"/>
  <c r="FK31" i="11" s="1"/>
  <c r="HM31" i="11"/>
  <c r="JE31" i="11"/>
  <c r="AU19" i="11"/>
  <c r="CV19" i="11"/>
  <c r="CW19" i="11" s="1"/>
  <c r="EN19" i="11"/>
  <c r="EO19" i="11" s="1"/>
  <c r="GQ19" i="11"/>
  <c r="II19" i="11"/>
  <c r="KA19" i="11"/>
  <c r="BF20" i="11"/>
  <c r="HB20" i="11"/>
  <c r="IT20" i="11"/>
  <c r="BF21" i="11"/>
  <c r="HB21" i="11"/>
  <c r="IT21" i="11"/>
  <c r="AJ22" i="11"/>
  <c r="CB22" i="11"/>
  <c r="HX22" i="11"/>
  <c r="JP22" i="11"/>
  <c r="AJ32" i="11"/>
  <c r="CB32" i="11"/>
  <c r="HX32" i="11"/>
  <c r="KA32" i="11"/>
  <c r="AJ33" i="11"/>
  <c r="CB33" i="11"/>
  <c r="HX33" i="11"/>
  <c r="AU34" i="11"/>
  <c r="GQ34" i="11"/>
  <c r="GH2" i="11"/>
  <c r="GH3" i="11"/>
  <c r="DR8" i="11"/>
  <c r="DS8" i="11" s="1"/>
  <c r="DQ8" i="11"/>
  <c r="FJ8" i="11"/>
  <c r="FK8" i="11" s="1"/>
  <c r="FI8" i="11"/>
  <c r="DG9" i="11"/>
  <c r="DH9" i="11" s="1"/>
  <c r="DF9" i="11"/>
  <c r="EY9" i="11"/>
  <c r="EZ9" i="11" s="1"/>
  <c r="EX9" i="11"/>
  <c r="CV10" i="11"/>
  <c r="CW10" i="11" s="1"/>
  <c r="CU10" i="11"/>
  <c r="EN10" i="11"/>
  <c r="EO10" i="11" s="1"/>
  <c r="EM10" i="11"/>
  <c r="DR11" i="11"/>
  <c r="DS11" i="11" s="1"/>
  <c r="DQ11" i="11"/>
  <c r="FJ11" i="11"/>
  <c r="FK11" i="11" s="1"/>
  <c r="FI11" i="11"/>
  <c r="DR12" i="11"/>
  <c r="DS12" i="11" s="1"/>
  <c r="DQ12" i="11"/>
  <c r="FJ12" i="11"/>
  <c r="FK12" i="11" s="1"/>
  <c r="FI12" i="11"/>
  <c r="DR13" i="11"/>
  <c r="DS13" i="11" s="1"/>
  <c r="DQ13" i="11"/>
  <c r="FJ13" i="11"/>
  <c r="FK13" i="11" s="1"/>
  <c r="FI13" i="11"/>
  <c r="DR14" i="11"/>
  <c r="DS14" i="11" s="1"/>
  <c r="DQ14" i="11"/>
  <c r="FJ14" i="11"/>
  <c r="FK14" i="11" s="1"/>
  <c r="FI14" i="11"/>
  <c r="DR15" i="11"/>
  <c r="DS15" i="11" s="1"/>
  <c r="DQ15" i="11"/>
  <c r="FJ15" i="11"/>
  <c r="FK15" i="11" s="1"/>
  <c r="FI15" i="11"/>
  <c r="DR16" i="11"/>
  <c r="DS16" i="11" s="1"/>
  <c r="DQ16" i="11"/>
  <c r="FJ16" i="11"/>
  <c r="FK16" i="11" s="1"/>
  <c r="FI16" i="11"/>
  <c r="DR17" i="11"/>
  <c r="DS17" i="11" s="1"/>
  <c r="DQ17" i="11"/>
  <c r="CV8" i="11"/>
  <c r="CW8" i="11" s="1"/>
  <c r="CU8" i="11"/>
  <c r="EN8" i="11"/>
  <c r="EO8" i="11" s="1"/>
  <c r="EM8" i="11"/>
  <c r="EC9" i="11"/>
  <c r="ED9" i="11" s="1"/>
  <c r="EB9" i="11"/>
  <c r="FU9" i="11"/>
  <c r="FV9" i="11" s="1"/>
  <c r="FT9" i="11"/>
  <c r="DR10" i="11"/>
  <c r="DS10" i="11" s="1"/>
  <c r="DQ10" i="11"/>
  <c r="FJ10" i="11"/>
  <c r="FK10" i="11" s="1"/>
  <c r="FI10" i="11"/>
  <c r="CV11" i="11"/>
  <c r="CW11" i="11" s="1"/>
  <c r="CU11" i="11"/>
  <c r="EN11" i="11"/>
  <c r="EO11" i="11" s="1"/>
  <c r="EM11" i="11"/>
  <c r="CV12" i="11"/>
  <c r="CW12" i="11" s="1"/>
  <c r="CU12" i="11"/>
  <c r="EN12" i="11"/>
  <c r="EO12" i="11" s="1"/>
  <c r="EM12" i="11"/>
  <c r="CV13" i="11"/>
  <c r="CW13" i="11" s="1"/>
  <c r="CU13" i="11"/>
  <c r="EN13" i="11"/>
  <c r="EO13" i="11" s="1"/>
  <c r="EM13" i="11"/>
  <c r="CV14" i="11"/>
  <c r="CW14" i="11" s="1"/>
  <c r="CU14" i="11"/>
  <c r="EN14" i="11"/>
  <c r="EO14" i="11" s="1"/>
  <c r="EM14" i="11"/>
  <c r="CV15" i="11"/>
  <c r="CW15" i="11" s="1"/>
  <c r="CU15" i="11"/>
  <c r="EN15" i="11"/>
  <c r="EO15" i="11" s="1"/>
  <c r="EM15" i="11"/>
  <c r="CV16" i="11"/>
  <c r="CW16" i="11" s="1"/>
  <c r="CU16" i="11"/>
  <c r="EN16" i="11"/>
  <c r="EO16" i="11" s="1"/>
  <c r="EM16" i="11"/>
  <c r="CV17" i="11"/>
  <c r="CW17" i="11" s="1"/>
  <c r="CU17" i="11"/>
  <c r="KO2" i="11"/>
  <c r="KO3" i="11"/>
  <c r="GH4" i="11"/>
  <c r="KO4" i="11"/>
  <c r="GH5" i="11"/>
  <c r="KO5" i="11"/>
  <c r="GH6" i="11"/>
  <c r="KO6" i="11"/>
  <c r="GH7" i="11"/>
  <c r="GD9" i="11"/>
  <c r="KK9" i="11" s="1"/>
  <c r="OJ9" i="11" s="1"/>
  <c r="Y2" i="11"/>
  <c r="AU2" i="11"/>
  <c r="BQ2" i="11"/>
  <c r="GQ2" i="11"/>
  <c r="HM2" i="11"/>
  <c r="II2" i="11"/>
  <c r="JE2" i="11"/>
  <c r="KA2" i="11"/>
  <c r="Y3" i="11"/>
  <c r="AU3" i="11"/>
  <c r="BQ3" i="11"/>
  <c r="GQ3" i="11"/>
  <c r="HM3" i="11"/>
  <c r="II3" i="11"/>
  <c r="JE3" i="11"/>
  <c r="KA3" i="11"/>
  <c r="Y4" i="11"/>
  <c r="AU4" i="11"/>
  <c r="BQ4" i="11"/>
  <c r="GQ4" i="11"/>
  <c r="HM4" i="11"/>
  <c r="II4" i="11"/>
  <c r="JE4" i="11"/>
  <c r="KA4" i="11"/>
  <c r="Y5" i="11"/>
  <c r="AU5" i="11"/>
  <c r="BQ5" i="11"/>
  <c r="GQ5" i="11"/>
  <c r="HM5" i="11"/>
  <c r="II5" i="11"/>
  <c r="JE5" i="11"/>
  <c r="KA5" i="11"/>
  <c r="Y6" i="11"/>
  <c r="AU6" i="11"/>
  <c r="BQ6" i="11"/>
  <c r="GQ6" i="11"/>
  <c r="HM6" i="11"/>
  <c r="II6" i="11"/>
  <c r="JE6" i="11"/>
  <c r="KA6" i="11"/>
  <c r="Y7" i="11"/>
  <c r="AU7" i="11"/>
  <c r="BQ7" i="11"/>
  <c r="KK7" i="11"/>
  <c r="OJ7" i="11" s="1"/>
  <c r="GQ7" i="11"/>
  <c r="HM7" i="11"/>
  <c r="II7" i="11"/>
  <c r="KO12" i="11"/>
  <c r="KO13" i="11"/>
  <c r="KO14" i="11"/>
  <c r="KO15" i="11"/>
  <c r="KO16" i="11"/>
  <c r="KO17" i="11"/>
  <c r="GH20" i="11"/>
  <c r="KO20" i="11"/>
  <c r="GH21" i="11"/>
  <c r="KO21" i="11"/>
  <c r="KO22" i="11"/>
  <c r="GH32" i="11"/>
  <c r="GH33" i="11"/>
  <c r="GD8" i="11"/>
  <c r="KK8" i="11" s="1"/>
  <c r="OJ8" i="11" s="1"/>
  <c r="GD10" i="11"/>
  <c r="KK10" i="11" s="1"/>
  <c r="OJ10" i="11" s="1"/>
  <c r="GD11" i="11"/>
  <c r="KK11" i="11" s="1"/>
  <c r="OJ11" i="11" s="1"/>
  <c r="GD12" i="11"/>
  <c r="KK12" i="11" s="1"/>
  <c r="OJ12" i="11" s="1"/>
  <c r="GD13" i="11"/>
  <c r="KK13" i="11" s="1"/>
  <c r="OJ13" i="11" s="1"/>
  <c r="GD14" i="11"/>
  <c r="KK14" i="11" s="1"/>
  <c r="OJ14" i="11" s="1"/>
  <c r="GD15" i="11"/>
  <c r="KK15" i="11" s="1"/>
  <c r="OJ15" i="11" s="1"/>
  <c r="GD16" i="11"/>
  <c r="KK16" i="11" s="1"/>
  <c r="OJ16" i="11" s="1"/>
  <c r="EM17" i="11"/>
  <c r="FI17" i="11"/>
  <c r="GD17" i="11"/>
  <c r="KK17" i="11" s="1"/>
  <c r="OJ17" i="11" s="1"/>
  <c r="AJ18" i="11"/>
  <c r="BF18" i="11"/>
  <c r="CB18" i="11"/>
  <c r="DG18" i="11"/>
  <c r="DH18" i="11" s="1"/>
  <c r="EC18" i="11"/>
  <c r="ED18" i="11" s="1"/>
  <c r="EY18" i="11"/>
  <c r="EZ18" i="11" s="1"/>
  <c r="HB18" i="11"/>
  <c r="HX18" i="11"/>
  <c r="IT18" i="11"/>
  <c r="JP18" i="11"/>
  <c r="KO18" i="11"/>
  <c r="AJ31" i="11"/>
  <c r="BF31" i="11"/>
  <c r="CB31" i="11"/>
  <c r="DG31" i="11"/>
  <c r="DH31" i="11" s="1"/>
  <c r="EC31" i="11"/>
  <c r="ED31" i="11" s="1"/>
  <c r="EY31" i="11"/>
  <c r="EZ31" i="11" s="1"/>
  <c r="HB31" i="11"/>
  <c r="HX31" i="11"/>
  <c r="IT31" i="11"/>
  <c r="JP31" i="11"/>
  <c r="KO31" i="11"/>
  <c r="AJ19" i="11"/>
  <c r="BF19" i="11"/>
  <c r="CB19" i="11"/>
  <c r="DG19" i="11"/>
  <c r="DH19" i="11" s="1"/>
  <c r="EC19" i="11"/>
  <c r="ED19" i="11" s="1"/>
  <c r="EY19" i="11"/>
  <c r="EZ19" i="11" s="1"/>
  <c r="HB19" i="11"/>
  <c r="HX19" i="11"/>
  <c r="IT19" i="11"/>
  <c r="JP19" i="11"/>
  <c r="KO19" i="11"/>
  <c r="Y20" i="11"/>
  <c r="AU20" i="11"/>
  <c r="BQ20" i="11"/>
  <c r="GQ20" i="11"/>
  <c r="HM20" i="11"/>
  <c r="II20" i="11"/>
  <c r="JE20" i="11"/>
  <c r="KA20" i="11"/>
  <c r="Y21" i="11"/>
  <c r="AU21" i="11"/>
  <c r="BQ21" i="11"/>
  <c r="GQ21" i="11"/>
  <c r="HM21" i="11"/>
  <c r="II21" i="11"/>
  <c r="JE21" i="11"/>
  <c r="KA21" i="11"/>
  <c r="Y22" i="11"/>
  <c r="AU22" i="11"/>
  <c r="BQ22" i="11"/>
  <c r="GQ22" i="11"/>
  <c r="HM22" i="11"/>
  <c r="II22" i="11"/>
  <c r="JE22" i="11"/>
  <c r="KA22" i="11"/>
  <c r="GQ28" i="11"/>
  <c r="HM28" i="11"/>
  <c r="Y32" i="11"/>
  <c r="AU32" i="11"/>
  <c r="BQ32" i="11"/>
  <c r="GQ32" i="11"/>
  <c r="HM32" i="11"/>
  <c r="II32" i="11"/>
  <c r="JP32" i="11"/>
  <c r="Y33" i="11"/>
  <c r="AU33" i="11"/>
  <c r="BQ33" i="11"/>
  <c r="GQ33" i="11"/>
  <c r="HM33" i="11"/>
  <c r="II33" i="11"/>
  <c r="JP33" i="11"/>
  <c r="AJ34" i="11"/>
  <c r="BF34" i="11"/>
  <c r="CB34" i="11"/>
  <c r="GH34" i="11"/>
  <c r="HB34" i="11"/>
  <c r="GD36" i="11"/>
  <c r="CM2" i="11"/>
  <c r="CN2" i="11" s="1"/>
  <c r="CI2" i="11"/>
  <c r="AB2" i="11"/>
  <c r="KP2" i="11"/>
  <c r="KH2" i="11"/>
  <c r="GT2" i="11"/>
  <c r="KP3" i="11"/>
  <c r="KH3" i="11"/>
  <c r="GT3" i="11"/>
  <c r="CM4" i="11"/>
  <c r="CN4" i="11" s="1"/>
  <c r="CI4" i="11"/>
  <c r="AB4" i="11"/>
  <c r="KP4" i="11"/>
  <c r="KH4" i="11"/>
  <c r="GT4" i="11"/>
  <c r="CM5" i="11"/>
  <c r="CN5" i="11" s="1"/>
  <c r="CI5" i="11"/>
  <c r="AB5" i="11"/>
  <c r="KP5" i="11"/>
  <c r="KH5" i="11"/>
  <c r="GT5" i="11"/>
  <c r="CM6" i="11"/>
  <c r="CN6" i="11" s="1"/>
  <c r="CI6" i="11"/>
  <c r="AB6" i="11"/>
  <c r="KP6" i="11"/>
  <c r="KH6" i="11"/>
  <c r="GT6" i="11"/>
  <c r="CM7" i="11"/>
  <c r="CN7" i="11" s="1"/>
  <c r="CI7" i="11"/>
  <c r="AB7" i="11"/>
  <c r="GT7" i="11"/>
  <c r="CM3" i="11"/>
  <c r="CN3" i="11" s="1"/>
  <c r="CI3" i="11"/>
  <c r="AB3" i="11"/>
  <c r="CX9" i="11"/>
  <c r="KQ7" i="11"/>
  <c r="OP7" i="11" s="1"/>
  <c r="KO9" i="11"/>
  <c r="KA9" i="11"/>
  <c r="KO10" i="11"/>
  <c r="KA10" i="11"/>
  <c r="CV2" i="11"/>
  <c r="CW2" i="11" s="1"/>
  <c r="DR2" i="11"/>
  <c r="DS2" i="11" s="1"/>
  <c r="EN2" i="11"/>
  <c r="EO2" i="11" s="1"/>
  <c r="EY2" i="11"/>
  <c r="EZ2" i="11" s="1"/>
  <c r="KQ2" i="11"/>
  <c r="OP2" i="11" s="1"/>
  <c r="CV3" i="11"/>
  <c r="CW3" i="11" s="1"/>
  <c r="DR3" i="11"/>
  <c r="DS3" i="11" s="1"/>
  <c r="EN3" i="11"/>
  <c r="EO3" i="11" s="1"/>
  <c r="FJ3" i="11"/>
  <c r="FK3" i="11" s="1"/>
  <c r="FU3" i="11"/>
  <c r="FV3" i="11" s="1"/>
  <c r="DG4" i="11"/>
  <c r="DH4" i="11" s="1"/>
  <c r="EC4" i="11"/>
  <c r="ED4" i="11" s="1"/>
  <c r="EY4" i="11"/>
  <c r="EZ4" i="11" s="1"/>
  <c r="DR5" i="11"/>
  <c r="DS5" i="11" s="1"/>
  <c r="EC5" i="11"/>
  <c r="ED5" i="11" s="1"/>
  <c r="FJ5" i="11"/>
  <c r="FK5" i="11" s="1"/>
  <c r="KQ5" i="11"/>
  <c r="OP5" i="11" s="1"/>
  <c r="DG6" i="11"/>
  <c r="DH6" i="11" s="1"/>
  <c r="EC6" i="11"/>
  <c r="ED6" i="11" s="1"/>
  <c r="EY6" i="11"/>
  <c r="EZ6" i="11" s="1"/>
  <c r="CV7" i="11"/>
  <c r="CW7" i="11" s="1"/>
  <c r="DR7" i="11"/>
  <c r="DS7" i="11" s="1"/>
  <c r="EN7" i="11"/>
  <c r="EO7" i="11" s="1"/>
  <c r="EY7" i="11"/>
  <c r="EZ7" i="11" s="1"/>
  <c r="KO11" i="11"/>
  <c r="KO7" i="11"/>
  <c r="KA7" i="11"/>
  <c r="KO8" i="11"/>
  <c r="KA8" i="11"/>
  <c r="CM18" i="11"/>
  <c r="CN18" i="11" s="1"/>
  <c r="CI18" i="11"/>
  <c r="AB18" i="11"/>
  <c r="KP18" i="11"/>
  <c r="KH18" i="11"/>
  <c r="GT18" i="11"/>
  <c r="CM31" i="11"/>
  <c r="CN31" i="11" s="1"/>
  <c r="CI31" i="11"/>
  <c r="AB31" i="11"/>
  <c r="KP31" i="11"/>
  <c r="KH31" i="11"/>
  <c r="GT31" i="11"/>
  <c r="CM19" i="11"/>
  <c r="CN19" i="11" s="1"/>
  <c r="CI19" i="11"/>
  <c r="AB19" i="11"/>
  <c r="KP19" i="11"/>
  <c r="KH19" i="11"/>
  <c r="GT19" i="11"/>
  <c r="DG2" i="11"/>
  <c r="DH2" i="11" s="1"/>
  <c r="EC2" i="11"/>
  <c r="ED2" i="11" s="1"/>
  <c r="FJ2" i="11"/>
  <c r="FK2" i="11" s="1"/>
  <c r="FU2" i="11"/>
  <c r="FV2" i="11" s="1"/>
  <c r="DG3" i="11"/>
  <c r="DH3" i="11" s="1"/>
  <c r="EC3" i="11"/>
  <c r="ED3" i="11" s="1"/>
  <c r="EY3" i="11"/>
  <c r="EZ3" i="11" s="1"/>
  <c r="KQ3" i="11"/>
  <c r="CV4" i="11"/>
  <c r="CW4" i="11" s="1"/>
  <c r="DR4" i="11"/>
  <c r="DS4" i="11" s="1"/>
  <c r="EN4" i="11"/>
  <c r="EO4" i="11" s="1"/>
  <c r="FJ4" i="11"/>
  <c r="FK4" i="11" s="1"/>
  <c r="FU4" i="11"/>
  <c r="FV4" i="11" s="1"/>
  <c r="KQ4" i="11"/>
  <c r="OP4" i="11" s="1"/>
  <c r="CV5" i="11"/>
  <c r="CW5" i="11" s="1"/>
  <c r="DG5" i="11"/>
  <c r="DH5" i="11" s="1"/>
  <c r="EN5" i="11"/>
  <c r="EO5" i="11" s="1"/>
  <c r="EY5" i="11"/>
  <c r="EZ5" i="11" s="1"/>
  <c r="FU5" i="11"/>
  <c r="FV5" i="11" s="1"/>
  <c r="CV6" i="11"/>
  <c r="CW6" i="11" s="1"/>
  <c r="DR6" i="11"/>
  <c r="DS6" i="11" s="1"/>
  <c r="EN6" i="11"/>
  <c r="EO6" i="11" s="1"/>
  <c r="FJ6" i="11"/>
  <c r="FK6" i="11" s="1"/>
  <c r="FU6" i="11"/>
  <c r="FV6" i="11" s="1"/>
  <c r="KQ6" i="11"/>
  <c r="OP6" i="11" s="1"/>
  <c r="DG7" i="11"/>
  <c r="DH7" i="11" s="1"/>
  <c r="EC7" i="11"/>
  <c r="ED7" i="11" s="1"/>
  <c r="FJ7" i="11"/>
  <c r="FK7" i="11" s="1"/>
  <c r="FU7" i="11"/>
  <c r="FV7" i="11" s="1"/>
  <c r="FT2" i="11"/>
  <c r="GD2" i="11"/>
  <c r="KK2" i="11" s="1"/>
  <c r="OJ2" i="11" s="1"/>
  <c r="FT3" i="11"/>
  <c r="GD3" i="11"/>
  <c r="KK3" i="11" s="1"/>
  <c r="OJ3" i="11" s="1"/>
  <c r="FT4" i="11"/>
  <c r="GD4" i="11"/>
  <c r="KK4" i="11" s="1"/>
  <c r="OJ4" i="11" s="1"/>
  <c r="FT5" i="11"/>
  <c r="GD5" i="11"/>
  <c r="KK5" i="11" s="1"/>
  <c r="OJ5" i="11" s="1"/>
  <c r="FT6" i="11"/>
  <c r="GD6" i="11"/>
  <c r="KK6" i="11" s="1"/>
  <c r="OJ6" i="11" s="1"/>
  <c r="FT7" i="11"/>
  <c r="IU7" i="11"/>
  <c r="IV7" i="11" s="1"/>
  <c r="JF7" i="11"/>
  <c r="JG7" i="11" s="1"/>
  <c r="JQ7" i="11"/>
  <c r="JR7" i="11" s="1"/>
  <c r="KB7" i="11"/>
  <c r="KC7" i="11" s="1"/>
  <c r="Z8" i="11"/>
  <c r="AA8" i="11" s="1"/>
  <c r="AK8" i="11"/>
  <c r="AL8" i="11" s="1"/>
  <c r="AV8" i="11"/>
  <c r="AW8" i="11" s="1"/>
  <c r="BG8" i="11"/>
  <c r="BH8" i="11" s="1"/>
  <c r="BR8" i="11"/>
  <c r="BS8" i="11" s="1"/>
  <c r="CC8" i="11"/>
  <c r="CD8" i="11" s="1"/>
  <c r="GH8" i="11"/>
  <c r="GR8" i="11"/>
  <c r="GS8" i="11" s="1"/>
  <c r="HC8" i="11"/>
  <c r="HD8" i="11" s="1"/>
  <c r="HN8" i="11"/>
  <c r="HO8" i="11" s="1"/>
  <c r="HY8" i="11"/>
  <c r="HZ8" i="11" s="1"/>
  <c r="IJ8" i="11"/>
  <c r="IK8" i="11" s="1"/>
  <c r="IU8" i="11"/>
  <c r="IV8" i="11" s="1"/>
  <c r="JF8" i="11"/>
  <c r="JG8" i="11" s="1"/>
  <c r="JQ8" i="11"/>
  <c r="JR8" i="11" s="1"/>
  <c r="KB8" i="11"/>
  <c r="KC8" i="11" s="1"/>
  <c r="Z9" i="11"/>
  <c r="AA9" i="11" s="1"/>
  <c r="AK9" i="11"/>
  <c r="AL9" i="11" s="1"/>
  <c r="AV9" i="11"/>
  <c r="AW9" i="11" s="1"/>
  <c r="BG9" i="11"/>
  <c r="BH9" i="11" s="1"/>
  <c r="BR9" i="11"/>
  <c r="BS9" i="11" s="1"/>
  <c r="CC9" i="11"/>
  <c r="CD9" i="11" s="1"/>
  <c r="GH9" i="11"/>
  <c r="GR9" i="11"/>
  <c r="GS9" i="11" s="1"/>
  <c r="HC9" i="11"/>
  <c r="HD9" i="11" s="1"/>
  <c r="HN9" i="11"/>
  <c r="HO9" i="11" s="1"/>
  <c r="HY9" i="11"/>
  <c r="HZ9" i="11" s="1"/>
  <c r="IJ9" i="11"/>
  <c r="IK9" i="11" s="1"/>
  <c r="IU9" i="11"/>
  <c r="IV9" i="11" s="1"/>
  <c r="JF9" i="11"/>
  <c r="JG9" i="11" s="1"/>
  <c r="JQ9" i="11"/>
  <c r="JR9" i="11" s="1"/>
  <c r="KB9" i="11"/>
  <c r="KC9" i="11" s="1"/>
  <c r="Z10" i="11"/>
  <c r="AA10" i="11" s="1"/>
  <c r="AK10" i="11"/>
  <c r="AL10" i="11" s="1"/>
  <c r="AV10" i="11"/>
  <c r="AW10" i="11" s="1"/>
  <c r="BG10" i="11"/>
  <c r="BH10" i="11" s="1"/>
  <c r="BR10" i="11"/>
  <c r="BS10" i="11" s="1"/>
  <c r="CC10" i="11"/>
  <c r="CD10" i="11" s="1"/>
  <c r="GH10" i="11"/>
  <c r="GR10" i="11"/>
  <c r="GS10" i="11" s="1"/>
  <c r="HC10" i="11"/>
  <c r="HD10" i="11" s="1"/>
  <c r="HN10" i="11"/>
  <c r="HO10" i="11" s="1"/>
  <c r="HY10" i="11"/>
  <c r="HZ10" i="11" s="1"/>
  <c r="IJ10" i="11"/>
  <c r="IK10" i="11" s="1"/>
  <c r="IU10" i="11"/>
  <c r="IV10" i="11" s="1"/>
  <c r="JF10" i="11"/>
  <c r="JG10" i="11" s="1"/>
  <c r="JQ10" i="11"/>
  <c r="JR10" i="11" s="1"/>
  <c r="KB10" i="11"/>
  <c r="KC10" i="11" s="1"/>
  <c r="Z11" i="11"/>
  <c r="AA11" i="11" s="1"/>
  <c r="AK11" i="11"/>
  <c r="AL11" i="11" s="1"/>
  <c r="AV11" i="11"/>
  <c r="AW11" i="11" s="1"/>
  <c r="BG11" i="11"/>
  <c r="BH11" i="11" s="1"/>
  <c r="BR11" i="11"/>
  <c r="BS11" i="11" s="1"/>
  <c r="CC11" i="11"/>
  <c r="CD11" i="11" s="1"/>
  <c r="GH11" i="11"/>
  <c r="GR11" i="11"/>
  <c r="GS11" i="11" s="1"/>
  <c r="GD18" i="11"/>
  <c r="KK18" i="11" s="1"/>
  <c r="OJ18" i="11" s="1"/>
  <c r="GD31" i="11"/>
  <c r="KK31" i="11" s="1"/>
  <c r="OJ31" i="11" s="1"/>
  <c r="GD19" i="11"/>
  <c r="KK19" i="11" s="1"/>
  <c r="OJ19" i="11" s="1"/>
  <c r="CM20" i="11"/>
  <c r="CN20" i="11" s="1"/>
  <c r="CI20" i="11"/>
  <c r="AB20" i="11"/>
  <c r="KP20" i="11"/>
  <c r="KH20" i="11"/>
  <c r="GT20" i="11"/>
  <c r="CM21" i="11"/>
  <c r="CN21" i="11" s="1"/>
  <c r="CI21" i="11"/>
  <c r="AB21" i="11"/>
  <c r="KP21" i="11"/>
  <c r="KH21" i="11"/>
  <c r="GT21" i="11"/>
  <c r="CM22" i="11"/>
  <c r="CN22" i="11" s="1"/>
  <c r="CI22" i="11"/>
  <c r="AB22" i="11"/>
  <c r="KP22" i="11"/>
  <c r="KH22" i="11"/>
  <c r="GT22" i="11"/>
  <c r="HC11" i="11"/>
  <c r="HD11" i="11" s="1"/>
  <c r="HN11" i="11"/>
  <c r="HO11" i="11" s="1"/>
  <c r="HY11" i="11"/>
  <c r="HZ11" i="11" s="1"/>
  <c r="IJ11" i="11"/>
  <c r="IK11" i="11" s="1"/>
  <c r="IU11" i="11"/>
  <c r="IV11" i="11" s="1"/>
  <c r="JF11" i="11"/>
  <c r="JG11" i="11" s="1"/>
  <c r="JQ11" i="11"/>
  <c r="JR11" i="11" s="1"/>
  <c r="KB11" i="11"/>
  <c r="KC11" i="11" s="1"/>
  <c r="Z12" i="11"/>
  <c r="AA12" i="11" s="1"/>
  <c r="AK12" i="11"/>
  <c r="AL12" i="11" s="1"/>
  <c r="AV12" i="11"/>
  <c r="AW12" i="11" s="1"/>
  <c r="BG12" i="11"/>
  <c r="BH12" i="11" s="1"/>
  <c r="BR12" i="11"/>
  <c r="BS12" i="11" s="1"/>
  <c r="CC12" i="11"/>
  <c r="CD12" i="11" s="1"/>
  <c r="GH12" i="11"/>
  <c r="GR12" i="11"/>
  <c r="GS12" i="11" s="1"/>
  <c r="HC12" i="11"/>
  <c r="HD12" i="11" s="1"/>
  <c r="HN12" i="11"/>
  <c r="HO12" i="11" s="1"/>
  <c r="HY12" i="11"/>
  <c r="HZ12" i="11" s="1"/>
  <c r="IJ12" i="11"/>
  <c r="IK12" i="11" s="1"/>
  <c r="IU12" i="11"/>
  <c r="IV12" i="11" s="1"/>
  <c r="JF12" i="11"/>
  <c r="JG12" i="11" s="1"/>
  <c r="JQ12" i="11"/>
  <c r="JR12" i="11" s="1"/>
  <c r="KB12" i="11"/>
  <c r="KC12" i="11" s="1"/>
  <c r="Z13" i="11"/>
  <c r="AA13" i="11" s="1"/>
  <c r="AK13" i="11"/>
  <c r="AL13" i="11" s="1"/>
  <c r="AV13" i="11"/>
  <c r="AW13" i="11" s="1"/>
  <c r="BG13" i="11"/>
  <c r="BH13" i="11" s="1"/>
  <c r="BR13" i="11"/>
  <c r="BS13" i="11" s="1"/>
  <c r="CC13" i="11"/>
  <c r="CD13" i="11" s="1"/>
  <c r="GH13" i="11"/>
  <c r="GR13" i="11"/>
  <c r="GS13" i="11" s="1"/>
  <c r="HC13" i="11"/>
  <c r="HD13" i="11" s="1"/>
  <c r="HN13" i="11"/>
  <c r="HO13" i="11" s="1"/>
  <c r="HY13" i="11"/>
  <c r="HZ13" i="11" s="1"/>
  <c r="IJ13" i="11"/>
  <c r="IK13" i="11" s="1"/>
  <c r="IU13" i="11"/>
  <c r="IV13" i="11" s="1"/>
  <c r="JF13" i="11"/>
  <c r="JG13" i="11" s="1"/>
  <c r="JQ13" i="11"/>
  <c r="JR13" i="11" s="1"/>
  <c r="KB13" i="11"/>
  <c r="KC13" i="11" s="1"/>
  <c r="Z14" i="11"/>
  <c r="AA14" i="11" s="1"/>
  <c r="AK14" i="11"/>
  <c r="AL14" i="11" s="1"/>
  <c r="AV14" i="11"/>
  <c r="AW14" i="11" s="1"/>
  <c r="BG14" i="11"/>
  <c r="BH14" i="11" s="1"/>
  <c r="BR14" i="11"/>
  <c r="BS14" i="11" s="1"/>
  <c r="CC14" i="11"/>
  <c r="CD14" i="11" s="1"/>
  <c r="GH14" i="11"/>
  <c r="GR14" i="11"/>
  <c r="GS14" i="11" s="1"/>
  <c r="HC14" i="11"/>
  <c r="HD14" i="11" s="1"/>
  <c r="HN14" i="11"/>
  <c r="HO14" i="11" s="1"/>
  <c r="HY14" i="11"/>
  <c r="HZ14" i="11" s="1"/>
  <c r="IJ14" i="11"/>
  <c r="IK14" i="11" s="1"/>
  <c r="IU14" i="11"/>
  <c r="IV14" i="11" s="1"/>
  <c r="JF14" i="11"/>
  <c r="JG14" i="11" s="1"/>
  <c r="JQ14" i="11"/>
  <c r="JR14" i="11" s="1"/>
  <c r="KB14" i="11"/>
  <c r="KC14" i="11" s="1"/>
  <c r="Z15" i="11"/>
  <c r="AA15" i="11" s="1"/>
  <c r="AK15" i="11"/>
  <c r="AL15" i="11" s="1"/>
  <c r="AV15" i="11"/>
  <c r="AW15" i="11" s="1"/>
  <c r="BG15" i="11"/>
  <c r="BH15" i="11" s="1"/>
  <c r="BR15" i="11"/>
  <c r="BS15" i="11" s="1"/>
  <c r="CC15" i="11"/>
  <c r="CD15" i="11" s="1"/>
  <c r="GH15" i="11"/>
  <c r="GR15" i="11"/>
  <c r="GS15" i="11" s="1"/>
  <c r="HC15" i="11"/>
  <c r="HD15" i="11" s="1"/>
  <c r="HN15" i="11"/>
  <c r="HO15" i="11" s="1"/>
  <c r="HY15" i="11"/>
  <c r="HZ15" i="11" s="1"/>
  <c r="IJ15" i="11"/>
  <c r="IK15" i="11" s="1"/>
  <c r="IU15" i="11"/>
  <c r="IV15" i="11" s="1"/>
  <c r="JF15" i="11"/>
  <c r="JG15" i="11" s="1"/>
  <c r="JQ15" i="11"/>
  <c r="JR15" i="11" s="1"/>
  <c r="KB15" i="11"/>
  <c r="KC15" i="11" s="1"/>
  <c r="Z16" i="11"/>
  <c r="AA16" i="11" s="1"/>
  <c r="AK16" i="11"/>
  <c r="AL16" i="11" s="1"/>
  <c r="AV16" i="11"/>
  <c r="AW16" i="11" s="1"/>
  <c r="BG16" i="11"/>
  <c r="BH16" i="11" s="1"/>
  <c r="BR16" i="11"/>
  <c r="BS16" i="11" s="1"/>
  <c r="CC16" i="11"/>
  <c r="CD16" i="11" s="1"/>
  <c r="GH16" i="11"/>
  <c r="GR16" i="11"/>
  <c r="GS16" i="11" s="1"/>
  <c r="HC16" i="11"/>
  <c r="HD16" i="11" s="1"/>
  <c r="HN16" i="11"/>
  <c r="HO16" i="11" s="1"/>
  <c r="HY16" i="11"/>
  <c r="HZ16" i="11" s="1"/>
  <c r="IJ16" i="11"/>
  <c r="IK16" i="11" s="1"/>
  <c r="IU16" i="11"/>
  <c r="IV16" i="11" s="1"/>
  <c r="JF16" i="11"/>
  <c r="JG16" i="11" s="1"/>
  <c r="JQ16" i="11"/>
  <c r="JR16" i="11" s="1"/>
  <c r="KB16" i="11"/>
  <c r="KC16" i="11" s="1"/>
  <c r="Z17" i="11"/>
  <c r="AA17" i="11" s="1"/>
  <c r="AK17" i="11"/>
  <c r="AL17" i="11" s="1"/>
  <c r="AV17" i="11"/>
  <c r="AW17" i="11" s="1"/>
  <c r="BG17" i="11"/>
  <c r="BH17" i="11" s="1"/>
  <c r="BR17" i="11"/>
  <c r="BS17" i="11" s="1"/>
  <c r="CC17" i="11"/>
  <c r="CD17" i="11" s="1"/>
  <c r="GH17" i="11"/>
  <c r="GR17" i="11"/>
  <c r="GS17" i="11" s="1"/>
  <c r="HC17" i="11"/>
  <c r="HD17" i="11" s="1"/>
  <c r="HN17" i="11"/>
  <c r="HO17" i="11" s="1"/>
  <c r="HY17" i="11"/>
  <c r="HZ17" i="11" s="1"/>
  <c r="IJ17" i="11"/>
  <c r="IK17" i="11" s="1"/>
  <c r="IU17" i="11"/>
  <c r="IV17" i="11" s="1"/>
  <c r="JF17" i="11"/>
  <c r="JG17" i="11" s="1"/>
  <c r="JQ17" i="11"/>
  <c r="JR17" i="11" s="1"/>
  <c r="KB17" i="11"/>
  <c r="KC17" i="11" s="1"/>
  <c r="KQ18" i="11"/>
  <c r="OP18" i="11" s="1"/>
  <c r="KQ31" i="11"/>
  <c r="OP31" i="11" s="1"/>
  <c r="KQ19" i="11"/>
  <c r="OP19" i="11" s="1"/>
  <c r="GH18" i="11"/>
  <c r="FT18" i="11"/>
  <c r="GH31" i="11"/>
  <c r="FT31" i="11"/>
  <c r="GH19" i="11"/>
  <c r="FT19" i="11"/>
  <c r="KQ8" i="11"/>
  <c r="OP8" i="11" s="1"/>
  <c r="KQ9" i="11"/>
  <c r="OP9" i="11" s="1"/>
  <c r="KQ10" i="11"/>
  <c r="OP10" i="11" s="1"/>
  <c r="KA11" i="11"/>
  <c r="KQ11" i="11"/>
  <c r="OP11" i="11" s="1"/>
  <c r="KA12" i="11"/>
  <c r="KQ12" i="11"/>
  <c r="OP12" i="11" s="1"/>
  <c r="KA13" i="11"/>
  <c r="KQ13" i="11"/>
  <c r="OP13" i="11" s="1"/>
  <c r="KA14" i="11"/>
  <c r="KQ14" i="11"/>
  <c r="OP14" i="11" s="1"/>
  <c r="KA15" i="11"/>
  <c r="KQ15" i="11"/>
  <c r="OP15" i="11" s="1"/>
  <c r="KA16" i="11"/>
  <c r="KQ16" i="11"/>
  <c r="OP16" i="11" s="1"/>
  <c r="KA17" i="11"/>
  <c r="CX31" i="11"/>
  <c r="GH22" i="11"/>
  <c r="FT22" i="11"/>
  <c r="CM32" i="11"/>
  <c r="CN32" i="11" s="1"/>
  <c r="CI32" i="11"/>
  <c r="AB32" i="11"/>
  <c r="CM33" i="11"/>
  <c r="CN33" i="11" s="1"/>
  <c r="CI33" i="11"/>
  <c r="AB33" i="11"/>
  <c r="GI35" i="11"/>
  <c r="GJ35" i="11" s="1"/>
  <c r="CM35" i="11"/>
  <c r="CN35" i="11" s="1"/>
  <c r="CI35" i="11"/>
  <c r="AB35" i="11"/>
  <c r="CX35" i="11"/>
  <c r="GA35" i="11"/>
  <c r="CM37" i="11"/>
  <c r="CN37" i="11" s="1"/>
  <c r="CI37" i="11"/>
  <c r="AB37" i="11"/>
  <c r="GA37" i="11"/>
  <c r="GB37" i="11" s="1"/>
  <c r="CX37" i="11"/>
  <c r="CV20" i="11"/>
  <c r="CW20" i="11" s="1"/>
  <c r="DG20" i="11"/>
  <c r="DH20" i="11" s="1"/>
  <c r="DR20" i="11"/>
  <c r="DS20" i="11" s="1"/>
  <c r="EC20" i="11"/>
  <c r="ED20" i="11" s="1"/>
  <c r="EN20" i="11"/>
  <c r="EO20" i="11" s="1"/>
  <c r="EY20" i="11"/>
  <c r="EZ20" i="11" s="1"/>
  <c r="FJ20" i="11"/>
  <c r="FK20" i="11" s="1"/>
  <c r="FU20" i="11"/>
  <c r="FV20" i="11" s="1"/>
  <c r="KQ20" i="11"/>
  <c r="OP20" i="11" s="1"/>
  <c r="CV21" i="11"/>
  <c r="CW21" i="11" s="1"/>
  <c r="DG21" i="11"/>
  <c r="DH21" i="11" s="1"/>
  <c r="DR21" i="11"/>
  <c r="DS21" i="11" s="1"/>
  <c r="EC21" i="11"/>
  <c r="ED21" i="11" s="1"/>
  <c r="EN21" i="11"/>
  <c r="EO21" i="11" s="1"/>
  <c r="EY21" i="11"/>
  <c r="EZ21" i="11" s="1"/>
  <c r="FJ21" i="11"/>
  <c r="FK21" i="11" s="1"/>
  <c r="FU21" i="11"/>
  <c r="FV21" i="11" s="1"/>
  <c r="KQ21" i="11"/>
  <c r="OP21" i="11" s="1"/>
  <c r="GD22" i="11"/>
  <c r="KK22" i="11" s="1"/>
  <c r="OJ22" i="11" s="1"/>
  <c r="CM34" i="11"/>
  <c r="CN34" i="11" s="1"/>
  <c r="CI34" i="11"/>
  <c r="AB34" i="11"/>
  <c r="AB36" i="11"/>
  <c r="GI36" i="11"/>
  <c r="GJ36" i="11" s="1"/>
  <c r="CM36" i="11"/>
  <c r="CN36" i="11" s="1"/>
  <c r="CI36" i="11"/>
  <c r="GA36" i="11"/>
  <c r="CX36" i="11"/>
  <c r="AB38" i="11"/>
  <c r="CI38" i="11"/>
  <c r="CM38" i="11"/>
  <c r="CN38" i="11" s="1"/>
  <c r="AB39" i="11"/>
  <c r="CI39" i="11"/>
  <c r="CM39" i="11"/>
  <c r="CN39" i="11" s="1"/>
  <c r="FT20" i="11"/>
  <c r="GD20" i="11"/>
  <c r="KK20" i="11" s="1"/>
  <c r="OJ20" i="11" s="1"/>
  <c r="FT21" i="11"/>
  <c r="GD21" i="11"/>
  <c r="KK21" i="11" s="1"/>
  <c r="OJ21" i="11" s="1"/>
  <c r="CV22" i="11"/>
  <c r="CW22" i="11" s="1"/>
  <c r="DG22" i="11"/>
  <c r="DH22" i="11" s="1"/>
  <c r="DR22" i="11"/>
  <c r="DS22" i="11" s="1"/>
  <c r="EC22" i="11"/>
  <c r="ED22" i="11" s="1"/>
  <c r="EN22" i="11"/>
  <c r="EO22" i="11" s="1"/>
  <c r="EY22" i="11"/>
  <c r="EZ22" i="11" s="1"/>
  <c r="FJ22" i="11"/>
  <c r="FK22" i="11" s="1"/>
  <c r="FU22" i="11"/>
  <c r="FV22" i="11" s="1"/>
  <c r="GR27" i="11"/>
  <c r="GS27" i="11" s="1"/>
  <c r="GT27" i="11" s="1"/>
  <c r="HC27" i="11"/>
  <c r="HD27" i="11" s="1"/>
  <c r="HE27" i="11" s="1"/>
  <c r="HN27" i="11"/>
  <c r="HO27" i="11" s="1"/>
  <c r="HP27" i="11" s="1"/>
  <c r="GA40" i="11"/>
  <c r="GB40" i="11" s="1"/>
  <c r="CX40" i="11"/>
  <c r="AB41" i="11"/>
  <c r="CM41" i="11"/>
  <c r="CN41" i="11" s="1"/>
  <c r="CI41" i="11"/>
  <c r="CM42" i="11"/>
  <c r="CN42" i="11" s="1"/>
  <c r="CI42" i="11"/>
  <c r="AB42" i="11"/>
  <c r="CM44" i="11"/>
  <c r="CN44" i="11" s="1"/>
  <c r="CI44" i="11"/>
  <c r="AB44" i="11"/>
  <c r="CM46" i="11"/>
  <c r="CN46" i="11" s="1"/>
  <c r="CI46" i="11"/>
  <c r="AB46" i="11"/>
  <c r="CM48" i="11"/>
  <c r="CN48" i="11" s="1"/>
  <c r="CI48" i="11"/>
  <c r="AB48" i="11"/>
  <c r="CM50" i="11"/>
  <c r="CN50" i="11" s="1"/>
  <c r="CI50" i="11"/>
  <c r="AB50" i="11"/>
  <c r="CM52" i="11"/>
  <c r="CN52" i="11" s="1"/>
  <c r="CI52" i="11"/>
  <c r="AB52" i="11"/>
  <c r="GR29" i="11"/>
  <c r="GS29" i="11" s="1"/>
  <c r="GT29" i="11" s="1"/>
  <c r="HC29" i="11"/>
  <c r="HD29" i="11" s="1"/>
  <c r="HE29" i="11" s="1"/>
  <c r="HN29" i="11"/>
  <c r="HO29" i="11" s="1"/>
  <c r="HP29" i="11" s="1"/>
  <c r="CV32" i="11"/>
  <c r="CW32" i="11" s="1"/>
  <c r="DG32" i="11"/>
  <c r="DH32" i="11" s="1"/>
  <c r="DI32" i="11" s="1"/>
  <c r="DR32" i="11"/>
  <c r="DS32" i="11" s="1"/>
  <c r="DT32" i="11" s="1"/>
  <c r="EC32" i="11"/>
  <c r="ED32" i="11" s="1"/>
  <c r="EE32" i="11" s="1"/>
  <c r="EN32" i="11"/>
  <c r="EO32" i="11" s="1"/>
  <c r="EP32" i="11" s="1"/>
  <c r="EY32" i="11"/>
  <c r="EZ32" i="11" s="1"/>
  <c r="FA32" i="11" s="1"/>
  <c r="FJ32" i="11"/>
  <c r="FK32" i="11" s="1"/>
  <c r="FL32" i="11" s="1"/>
  <c r="FU32" i="11"/>
  <c r="FV32" i="11" s="1"/>
  <c r="FW32" i="11" s="1"/>
  <c r="CV33" i="11"/>
  <c r="CW33" i="11" s="1"/>
  <c r="DG33" i="11"/>
  <c r="DH33" i="11" s="1"/>
  <c r="DI33" i="11" s="1"/>
  <c r="DR33" i="11"/>
  <c r="DS33" i="11" s="1"/>
  <c r="DT33" i="11" s="1"/>
  <c r="EC33" i="11"/>
  <c r="ED33" i="11" s="1"/>
  <c r="EE33" i="11" s="1"/>
  <c r="EN33" i="11"/>
  <c r="EO33" i="11" s="1"/>
  <c r="EP33" i="11" s="1"/>
  <c r="EY33" i="11"/>
  <c r="EZ33" i="11" s="1"/>
  <c r="FA33" i="11" s="1"/>
  <c r="FJ33" i="11"/>
  <c r="FK33" i="11" s="1"/>
  <c r="FL33" i="11" s="1"/>
  <c r="FU33" i="11"/>
  <c r="FV33" i="11" s="1"/>
  <c r="FW33" i="11" s="1"/>
  <c r="CV34" i="11"/>
  <c r="CW34" i="11" s="1"/>
  <c r="DG34" i="11"/>
  <c r="DH34" i="11" s="1"/>
  <c r="DI34" i="11" s="1"/>
  <c r="DR34" i="11"/>
  <c r="DS34" i="11" s="1"/>
  <c r="DT34" i="11" s="1"/>
  <c r="EC34" i="11"/>
  <c r="ED34" i="11" s="1"/>
  <c r="EE34" i="11" s="1"/>
  <c r="EN34" i="11"/>
  <c r="EO34" i="11" s="1"/>
  <c r="EP34" i="11" s="1"/>
  <c r="EY34" i="11"/>
  <c r="EZ34" i="11" s="1"/>
  <c r="FA34" i="11" s="1"/>
  <c r="FJ34" i="11"/>
  <c r="FK34" i="11" s="1"/>
  <c r="FL34" i="11" s="1"/>
  <c r="FU34" i="11"/>
  <c r="FV34" i="11" s="1"/>
  <c r="FW34" i="11" s="1"/>
  <c r="AB43" i="11"/>
  <c r="CM43" i="11"/>
  <c r="CN43" i="11" s="1"/>
  <c r="CI43" i="11"/>
  <c r="AB45" i="11"/>
  <c r="CM45" i="11"/>
  <c r="CN45" i="11" s="1"/>
  <c r="CI45" i="11"/>
  <c r="AB47" i="11"/>
  <c r="CM47" i="11"/>
  <c r="CN47" i="11" s="1"/>
  <c r="CI47" i="11"/>
  <c r="AB49" i="11"/>
  <c r="CM49" i="11"/>
  <c r="CN49" i="11" s="1"/>
  <c r="CI49" i="11"/>
  <c r="AB51" i="11"/>
  <c r="CM51" i="11"/>
  <c r="CN51" i="11" s="1"/>
  <c r="CI51" i="11"/>
  <c r="FT32" i="11"/>
  <c r="FT33" i="11"/>
  <c r="FT34" i="11"/>
  <c r="GA38" i="11"/>
  <c r="GB38" i="11" s="1"/>
  <c r="GA39" i="11"/>
  <c r="GB39" i="11" s="1"/>
  <c r="LB2" i="10"/>
  <c r="LC2" i="10" s="1"/>
  <c r="LB3" i="10"/>
  <c r="LC3" i="10" s="1"/>
  <c r="LB4" i="10"/>
  <c r="LC4" i="10" s="1"/>
  <c r="LB5" i="10"/>
  <c r="LC5" i="10" s="1"/>
  <c r="LB6" i="10"/>
  <c r="LC6" i="10" s="1"/>
  <c r="CW27" i="10"/>
  <c r="CS27" i="10"/>
  <c r="CL27" i="10"/>
  <c r="CN27" i="10" s="1"/>
  <c r="CO27" i="10" s="1"/>
  <c r="CP27" i="10" s="1"/>
  <c r="CK27" i="10"/>
  <c r="CA27" i="10"/>
  <c r="CC27" i="10" s="1"/>
  <c r="CD27" i="10" s="1"/>
  <c r="CE27" i="10" s="1"/>
  <c r="BZ27" i="10"/>
  <c r="BP27" i="10"/>
  <c r="BR27" i="10" s="1"/>
  <c r="BS27" i="10" s="1"/>
  <c r="BT27" i="10" s="1"/>
  <c r="BO27" i="10"/>
  <c r="BE27" i="10"/>
  <c r="BG27" i="10" s="1"/>
  <c r="BH27" i="10" s="1"/>
  <c r="BI27" i="10" s="1"/>
  <c r="BD27" i="10"/>
  <c r="AT27" i="10"/>
  <c r="AV27" i="10" s="1"/>
  <c r="AW27" i="10" s="1"/>
  <c r="AX27" i="10" s="1"/>
  <c r="AS27" i="10"/>
  <c r="AI27" i="10"/>
  <c r="AK27" i="10" s="1"/>
  <c r="AL27" i="10" s="1"/>
  <c r="AM27" i="10" s="1"/>
  <c r="AH27" i="10"/>
  <c r="X27" i="10"/>
  <c r="Z27" i="10" s="1"/>
  <c r="AA27" i="10" s="1"/>
  <c r="W27" i="10"/>
  <c r="Q27" i="10"/>
  <c r="R27" i="10" s="1"/>
  <c r="S27" i="10" s="1"/>
  <c r="L27" i="10"/>
  <c r="M27" i="10" s="1"/>
  <c r="N27" i="10" s="1"/>
  <c r="CW26" i="10"/>
  <c r="CS26" i="10"/>
  <c r="CL26" i="10"/>
  <c r="CN26" i="10" s="1"/>
  <c r="CO26" i="10" s="1"/>
  <c r="CP26" i="10" s="1"/>
  <c r="CK26" i="10"/>
  <c r="CA26" i="10"/>
  <c r="CC26" i="10" s="1"/>
  <c r="CD26" i="10" s="1"/>
  <c r="CE26" i="10" s="1"/>
  <c r="BZ26" i="10"/>
  <c r="BP26" i="10"/>
  <c r="BR26" i="10" s="1"/>
  <c r="BS26" i="10" s="1"/>
  <c r="BT26" i="10" s="1"/>
  <c r="BO26" i="10"/>
  <c r="BE26" i="10"/>
  <c r="BG26" i="10" s="1"/>
  <c r="BH26" i="10" s="1"/>
  <c r="BI26" i="10" s="1"/>
  <c r="BD26" i="10"/>
  <c r="AT26" i="10"/>
  <c r="AV26" i="10" s="1"/>
  <c r="AW26" i="10" s="1"/>
  <c r="AX26" i="10" s="1"/>
  <c r="AS26" i="10"/>
  <c r="AI26" i="10"/>
  <c r="AK26" i="10" s="1"/>
  <c r="AL26" i="10" s="1"/>
  <c r="AM26" i="10" s="1"/>
  <c r="AH26" i="10"/>
  <c r="X26" i="10"/>
  <c r="Z26" i="10" s="1"/>
  <c r="AA26" i="10" s="1"/>
  <c r="W26" i="10"/>
  <c r="Q26" i="10"/>
  <c r="R26" i="10" s="1"/>
  <c r="S26" i="10" s="1"/>
  <c r="L26" i="10"/>
  <c r="M26" i="10" s="1"/>
  <c r="N26" i="10" s="1"/>
  <c r="CW25" i="10"/>
  <c r="CS25" i="10"/>
  <c r="CL25" i="10"/>
  <c r="CN25" i="10" s="1"/>
  <c r="CO25" i="10" s="1"/>
  <c r="CP25" i="10" s="1"/>
  <c r="CK25" i="10"/>
  <c r="CA25" i="10"/>
  <c r="CC25" i="10" s="1"/>
  <c r="CD25" i="10" s="1"/>
  <c r="CE25" i="10" s="1"/>
  <c r="BZ25" i="10"/>
  <c r="BP25" i="10"/>
  <c r="BR25" i="10" s="1"/>
  <c r="BS25" i="10" s="1"/>
  <c r="BT25" i="10" s="1"/>
  <c r="BO25" i="10"/>
  <c r="BE25" i="10"/>
  <c r="BG25" i="10" s="1"/>
  <c r="BH25" i="10" s="1"/>
  <c r="BI25" i="10" s="1"/>
  <c r="BD25" i="10"/>
  <c r="AT25" i="10"/>
  <c r="AV25" i="10" s="1"/>
  <c r="AW25" i="10" s="1"/>
  <c r="AX25" i="10" s="1"/>
  <c r="AS25" i="10"/>
  <c r="AI25" i="10"/>
  <c r="AK25" i="10" s="1"/>
  <c r="AL25" i="10" s="1"/>
  <c r="AM25" i="10" s="1"/>
  <c r="AH25" i="10"/>
  <c r="X25" i="10"/>
  <c r="Z25" i="10" s="1"/>
  <c r="AA25" i="10" s="1"/>
  <c r="W25" i="10"/>
  <c r="Q25" i="10"/>
  <c r="R25" i="10" s="1"/>
  <c r="S25" i="10" s="1"/>
  <c r="L25" i="10"/>
  <c r="M25" i="10" s="1"/>
  <c r="N25" i="10" s="1"/>
  <c r="CW24" i="10"/>
  <c r="CS24" i="10"/>
  <c r="CL24" i="10"/>
  <c r="CN24" i="10" s="1"/>
  <c r="CO24" i="10" s="1"/>
  <c r="CP24" i="10" s="1"/>
  <c r="CK24" i="10"/>
  <c r="CA24" i="10"/>
  <c r="CC24" i="10" s="1"/>
  <c r="CD24" i="10" s="1"/>
  <c r="CE24" i="10" s="1"/>
  <c r="BZ24" i="10"/>
  <c r="BP24" i="10"/>
  <c r="BR24" i="10" s="1"/>
  <c r="BS24" i="10" s="1"/>
  <c r="BT24" i="10" s="1"/>
  <c r="BO24" i="10"/>
  <c r="BE24" i="10"/>
  <c r="BG24" i="10" s="1"/>
  <c r="BH24" i="10" s="1"/>
  <c r="BI24" i="10" s="1"/>
  <c r="BD24" i="10"/>
  <c r="AT24" i="10"/>
  <c r="AV24" i="10" s="1"/>
  <c r="AW24" i="10" s="1"/>
  <c r="AX24" i="10" s="1"/>
  <c r="AS24" i="10"/>
  <c r="AI24" i="10"/>
  <c r="AK24" i="10" s="1"/>
  <c r="AL24" i="10" s="1"/>
  <c r="AM24" i="10" s="1"/>
  <c r="AH24" i="10"/>
  <c r="X24" i="10"/>
  <c r="Z24" i="10" s="1"/>
  <c r="AA24" i="10" s="1"/>
  <c r="W24" i="10"/>
  <c r="Q24" i="10"/>
  <c r="R24" i="10" s="1"/>
  <c r="S24" i="10" s="1"/>
  <c r="L24" i="10"/>
  <c r="M24" i="10" s="1"/>
  <c r="N24" i="10" s="1"/>
  <c r="CW23" i="10"/>
  <c r="CS23" i="10"/>
  <c r="CL23" i="10"/>
  <c r="CN23" i="10" s="1"/>
  <c r="CO23" i="10" s="1"/>
  <c r="CP23" i="10" s="1"/>
  <c r="CK23" i="10"/>
  <c r="CA23" i="10"/>
  <c r="CC23" i="10" s="1"/>
  <c r="CD23" i="10" s="1"/>
  <c r="CE23" i="10" s="1"/>
  <c r="BZ23" i="10"/>
  <c r="BP23" i="10"/>
  <c r="BR23" i="10" s="1"/>
  <c r="BS23" i="10" s="1"/>
  <c r="BT23" i="10" s="1"/>
  <c r="BO23" i="10"/>
  <c r="BE23" i="10"/>
  <c r="BG23" i="10" s="1"/>
  <c r="BH23" i="10" s="1"/>
  <c r="BI23" i="10" s="1"/>
  <c r="BD23" i="10"/>
  <c r="AT23" i="10"/>
  <c r="AV23" i="10" s="1"/>
  <c r="AW23" i="10" s="1"/>
  <c r="AX23" i="10" s="1"/>
  <c r="AS23" i="10"/>
  <c r="AI23" i="10"/>
  <c r="AK23" i="10" s="1"/>
  <c r="AL23" i="10" s="1"/>
  <c r="AM23" i="10" s="1"/>
  <c r="AH23" i="10"/>
  <c r="X23" i="10"/>
  <c r="Z23" i="10" s="1"/>
  <c r="AA23" i="10" s="1"/>
  <c r="W23" i="10"/>
  <c r="Q23" i="10"/>
  <c r="R23" i="10" s="1"/>
  <c r="S23" i="10" s="1"/>
  <c r="L23" i="10"/>
  <c r="M23" i="10" s="1"/>
  <c r="N23" i="10" s="1"/>
  <c r="CW22" i="10"/>
  <c r="CS22" i="10"/>
  <c r="CL22" i="10"/>
  <c r="CN22" i="10" s="1"/>
  <c r="CO22" i="10" s="1"/>
  <c r="CP22" i="10" s="1"/>
  <c r="CK22" i="10"/>
  <c r="CA22" i="10"/>
  <c r="CC22" i="10" s="1"/>
  <c r="CD22" i="10" s="1"/>
  <c r="CE22" i="10" s="1"/>
  <c r="BZ22" i="10"/>
  <c r="BP22" i="10"/>
  <c r="BR22" i="10" s="1"/>
  <c r="BS22" i="10" s="1"/>
  <c r="BT22" i="10" s="1"/>
  <c r="BO22" i="10"/>
  <c r="BE22" i="10"/>
  <c r="BG22" i="10" s="1"/>
  <c r="BH22" i="10" s="1"/>
  <c r="BI22" i="10" s="1"/>
  <c r="BD22" i="10"/>
  <c r="AT22" i="10"/>
  <c r="AV22" i="10" s="1"/>
  <c r="AW22" i="10" s="1"/>
  <c r="AX22" i="10" s="1"/>
  <c r="AS22" i="10"/>
  <c r="AI22" i="10"/>
  <c r="AK22" i="10" s="1"/>
  <c r="AL22" i="10" s="1"/>
  <c r="AM22" i="10" s="1"/>
  <c r="AH22" i="10"/>
  <c r="X22" i="10"/>
  <c r="Z22" i="10" s="1"/>
  <c r="AA22" i="10" s="1"/>
  <c r="W22" i="10"/>
  <c r="KN6" i="10"/>
  <c r="KG6" i="10"/>
  <c r="JZ6" i="10"/>
  <c r="KB6" i="10" s="1"/>
  <c r="KC6" i="10" s="1"/>
  <c r="JY6" i="10"/>
  <c r="JO6" i="10"/>
  <c r="JQ6" i="10" s="1"/>
  <c r="JR6" i="10" s="1"/>
  <c r="JN6" i="10"/>
  <c r="JD6" i="10"/>
  <c r="JF6" i="10" s="1"/>
  <c r="JG6" i="10" s="1"/>
  <c r="JC6" i="10"/>
  <c r="IS6" i="10"/>
  <c r="IU6" i="10" s="1"/>
  <c r="IV6" i="10" s="1"/>
  <c r="IR6" i="10"/>
  <c r="IH6" i="10"/>
  <c r="IJ6" i="10" s="1"/>
  <c r="IK6" i="10" s="1"/>
  <c r="IG6" i="10"/>
  <c r="HW6" i="10"/>
  <c r="HY6" i="10" s="1"/>
  <c r="HZ6" i="10" s="1"/>
  <c r="HV6" i="10"/>
  <c r="HL6" i="10"/>
  <c r="HN6" i="10" s="1"/>
  <c r="HO6" i="10" s="1"/>
  <c r="HK6" i="10"/>
  <c r="GP6" i="10"/>
  <c r="GQ6" i="10" s="1"/>
  <c r="GO6" i="10"/>
  <c r="GG6" i="10"/>
  <c r="FZ6" i="10"/>
  <c r="FS6" i="10"/>
  <c r="FU6" i="10" s="1"/>
  <c r="FV6" i="10" s="1"/>
  <c r="FR6" i="10"/>
  <c r="FH6" i="10"/>
  <c r="FJ6" i="10" s="1"/>
  <c r="FK6" i="10" s="1"/>
  <c r="FG6" i="10"/>
  <c r="EW6" i="10"/>
  <c r="EY6" i="10" s="1"/>
  <c r="EZ6" i="10" s="1"/>
  <c r="EV6" i="10"/>
  <c r="EL6" i="10"/>
  <c r="EN6" i="10" s="1"/>
  <c r="EO6" i="10" s="1"/>
  <c r="EK6" i="10"/>
  <c r="EA6" i="10"/>
  <c r="EC6" i="10" s="1"/>
  <c r="ED6" i="10" s="1"/>
  <c r="DZ6" i="10"/>
  <c r="DP6" i="10"/>
  <c r="DR6" i="10" s="1"/>
  <c r="DS6" i="10" s="1"/>
  <c r="DO6" i="10"/>
  <c r="CW6" i="10"/>
  <c r="CS6" i="10"/>
  <c r="CL6" i="10"/>
  <c r="CM6" i="10" s="1"/>
  <c r="CK6" i="10"/>
  <c r="CA6" i="10"/>
  <c r="CB6" i="10" s="1"/>
  <c r="BZ6" i="10"/>
  <c r="BP6" i="10"/>
  <c r="AT6" i="10"/>
  <c r="AU6" i="10" s="1"/>
  <c r="AS6" i="10"/>
  <c r="AI6" i="10"/>
  <c r="AJ6" i="10" s="1"/>
  <c r="AH6" i="10"/>
  <c r="X6" i="10"/>
  <c r="Y6" i="10" s="1"/>
  <c r="W6" i="10"/>
  <c r="Q6" i="10"/>
  <c r="R6" i="10" s="1"/>
  <c r="P6" i="10"/>
  <c r="L6" i="10"/>
  <c r="M6" i="10" s="1"/>
  <c r="K6" i="10"/>
  <c r="KN5" i="10"/>
  <c r="KG5" i="10"/>
  <c r="JZ5" i="10"/>
  <c r="KB5" i="10" s="1"/>
  <c r="KC5" i="10" s="1"/>
  <c r="JY5" i="10"/>
  <c r="JO5" i="10"/>
  <c r="JP5" i="10" s="1"/>
  <c r="JN5" i="10"/>
  <c r="JD5" i="10"/>
  <c r="JE5" i="10" s="1"/>
  <c r="JC5" i="10"/>
  <c r="IS5" i="10"/>
  <c r="IT5" i="10" s="1"/>
  <c r="IR5" i="10"/>
  <c r="IH5" i="10"/>
  <c r="II5" i="10" s="1"/>
  <c r="IG5" i="10"/>
  <c r="HW5" i="10"/>
  <c r="HX5" i="10" s="1"/>
  <c r="HV5" i="10"/>
  <c r="HL5" i="10"/>
  <c r="HM5" i="10" s="1"/>
  <c r="HK5" i="10"/>
  <c r="HA5" i="10"/>
  <c r="HB5" i="10" s="1"/>
  <c r="GZ5" i="10"/>
  <c r="GP5" i="10"/>
  <c r="GQ5" i="10" s="1"/>
  <c r="GO5" i="10"/>
  <c r="GG5" i="10"/>
  <c r="FZ5" i="10"/>
  <c r="FS5" i="10"/>
  <c r="FU5" i="10" s="1"/>
  <c r="FV5" i="10" s="1"/>
  <c r="FR5" i="10"/>
  <c r="FH5" i="10"/>
  <c r="FJ5" i="10" s="1"/>
  <c r="FK5" i="10" s="1"/>
  <c r="FG5" i="10"/>
  <c r="EW5" i="10"/>
  <c r="EY5" i="10" s="1"/>
  <c r="EZ5" i="10" s="1"/>
  <c r="EV5" i="10"/>
  <c r="EL5" i="10"/>
  <c r="EN5" i="10" s="1"/>
  <c r="EO5" i="10" s="1"/>
  <c r="EK5" i="10"/>
  <c r="EA5" i="10"/>
  <c r="EC5" i="10" s="1"/>
  <c r="ED5" i="10" s="1"/>
  <c r="DZ5" i="10"/>
  <c r="DP5" i="10"/>
  <c r="DR5" i="10" s="1"/>
  <c r="DS5" i="10" s="1"/>
  <c r="DO5" i="10"/>
  <c r="DE5" i="10"/>
  <c r="DG5" i="10" s="1"/>
  <c r="DH5" i="10" s="1"/>
  <c r="DD5" i="10"/>
  <c r="CW5" i="10"/>
  <c r="CS5" i="10"/>
  <c r="CL5" i="10"/>
  <c r="CM5" i="10" s="1"/>
  <c r="CK5" i="10"/>
  <c r="CA5" i="10"/>
  <c r="CB5" i="10" s="1"/>
  <c r="BZ5" i="10"/>
  <c r="BP5" i="10"/>
  <c r="BQ5" i="10" s="1"/>
  <c r="BO5" i="10"/>
  <c r="BE5" i="10"/>
  <c r="BF5" i="10" s="1"/>
  <c r="BD5" i="10"/>
  <c r="AT5" i="10"/>
  <c r="AU5" i="10" s="1"/>
  <c r="AS5" i="10"/>
  <c r="AI5" i="10"/>
  <c r="AJ5" i="10" s="1"/>
  <c r="AH5" i="10"/>
  <c r="X5" i="10"/>
  <c r="Y5" i="10" s="1"/>
  <c r="W5" i="10"/>
  <c r="Q5" i="10"/>
  <c r="R5" i="10" s="1"/>
  <c r="P5" i="10"/>
  <c r="L5" i="10"/>
  <c r="M5" i="10" s="1"/>
  <c r="K5" i="10"/>
  <c r="KN4" i="10"/>
  <c r="KG4" i="10"/>
  <c r="JZ4" i="10"/>
  <c r="KB4" i="10" s="1"/>
  <c r="KC4" i="10" s="1"/>
  <c r="JY4" i="10"/>
  <c r="JO4" i="10"/>
  <c r="JP4" i="10" s="1"/>
  <c r="JN4" i="10"/>
  <c r="JD4" i="10"/>
  <c r="JE4" i="10" s="1"/>
  <c r="JC4" i="10"/>
  <c r="IS4" i="10"/>
  <c r="IT4" i="10" s="1"/>
  <c r="IR4" i="10"/>
  <c r="IH4" i="10"/>
  <c r="II4" i="10" s="1"/>
  <c r="IG4" i="10"/>
  <c r="HW4" i="10"/>
  <c r="HX4" i="10" s="1"/>
  <c r="HV4" i="10"/>
  <c r="HL4" i="10"/>
  <c r="HM4" i="10" s="1"/>
  <c r="HK4" i="10"/>
  <c r="HA4" i="10"/>
  <c r="HB4" i="10" s="1"/>
  <c r="GZ4" i="10"/>
  <c r="GP4" i="10"/>
  <c r="GQ4" i="10" s="1"/>
  <c r="GO4" i="10"/>
  <c r="GG4" i="10"/>
  <c r="FZ4" i="10"/>
  <c r="FS4" i="10"/>
  <c r="FU4" i="10" s="1"/>
  <c r="FV4" i="10" s="1"/>
  <c r="FR4" i="10"/>
  <c r="FH4" i="10"/>
  <c r="FJ4" i="10" s="1"/>
  <c r="FK4" i="10" s="1"/>
  <c r="FG4" i="10"/>
  <c r="EW4" i="10"/>
  <c r="EY4" i="10" s="1"/>
  <c r="EZ4" i="10" s="1"/>
  <c r="EV4" i="10"/>
  <c r="EL4" i="10"/>
  <c r="EN4" i="10" s="1"/>
  <c r="EO4" i="10" s="1"/>
  <c r="EK4" i="10"/>
  <c r="EA4" i="10"/>
  <c r="EC4" i="10" s="1"/>
  <c r="ED4" i="10" s="1"/>
  <c r="DZ4" i="10"/>
  <c r="DP4" i="10"/>
  <c r="DR4" i="10" s="1"/>
  <c r="DS4" i="10" s="1"/>
  <c r="DO4" i="10"/>
  <c r="DE4" i="10"/>
  <c r="DG4" i="10" s="1"/>
  <c r="DH4" i="10" s="1"/>
  <c r="DD4" i="10"/>
  <c r="CW4" i="10"/>
  <c r="CS4" i="10"/>
  <c r="CL4" i="10"/>
  <c r="CM4" i="10" s="1"/>
  <c r="CK4" i="10"/>
  <c r="CA4" i="10"/>
  <c r="CB4" i="10" s="1"/>
  <c r="BZ4" i="10"/>
  <c r="BP4" i="10"/>
  <c r="BQ4" i="10" s="1"/>
  <c r="BO4" i="10"/>
  <c r="BE4" i="10"/>
  <c r="BF4" i="10" s="1"/>
  <c r="BD4" i="10"/>
  <c r="AT4" i="10"/>
  <c r="AU4" i="10" s="1"/>
  <c r="AS4" i="10"/>
  <c r="AI4" i="10"/>
  <c r="AJ4" i="10" s="1"/>
  <c r="AH4" i="10"/>
  <c r="X4" i="10"/>
  <c r="Y4" i="10" s="1"/>
  <c r="W4" i="10"/>
  <c r="Q4" i="10"/>
  <c r="R4" i="10" s="1"/>
  <c r="P4" i="10"/>
  <c r="L4" i="10"/>
  <c r="M4" i="10" s="1"/>
  <c r="K4" i="10"/>
  <c r="KN3" i="10"/>
  <c r="KG3" i="10"/>
  <c r="JZ3" i="10"/>
  <c r="KB3" i="10" s="1"/>
  <c r="KC3" i="10" s="1"/>
  <c r="JY3" i="10"/>
  <c r="JO3" i="10"/>
  <c r="JP3" i="10" s="1"/>
  <c r="JN3" i="10"/>
  <c r="JD3" i="10"/>
  <c r="JE3" i="10" s="1"/>
  <c r="JC3" i="10"/>
  <c r="IS3" i="10"/>
  <c r="IT3" i="10" s="1"/>
  <c r="IR3" i="10"/>
  <c r="IH3" i="10"/>
  <c r="II3" i="10" s="1"/>
  <c r="IG3" i="10"/>
  <c r="HW3" i="10"/>
  <c r="HX3" i="10" s="1"/>
  <c r="HV3" i="10"/>
  <c r="HL3" i="10"/>
  <c r="HM3" i="10" s="1"/>
  <c r="HK3" i="10"/>
  <c r="HA3" i="10"/>
  <c r="HB3" i="10" s="1"/>
  <c r="GZ3" i="10"/>
  <c r="GP3" i="10"/>
  <c r="GR3" i="10" s="1"/>
  <c r="GS3" i="10" s="1"/>
  <c r="GO3" i="10"/>
  <c r="GG3" i="10"/>
  <c r="FZ3" i="10"/>
  <c r="FS3" i="10"/>
  <c r="FU3" i="10" s="1"/>
  <c r="FV3" i="10" s="1"/>
  <c r="FR3" i="10"/>
  <c r="FH3" i="10"/>
  <c r="FJ3" i="10" s="1"/>
  <c r="FK3" i="10" s="1"/>
  <c r="FG3" i="10"/>
  <c r="EW3" i="10"/>
  <c r="EY3" i="10" s="1"/>
  <c r="EZ3" i="10" s="1"/>
  <c r="EV3" i="10"/>
  <c r="EL3" i="10"/>
  <c r="EN3" i="10" s="1"/>
  <c r="EO3" i="10" s="1"/>
  <c r="EK3" i="10"/>
  <c r="EA3" i="10"/>
  <c r="EC3" i="10" s="1"/>
  <c r="ED3" i="10" s="1"/>
  <c r="DZ3" i="10"/>
  <c r="DP3" i="10"/>
  <c r="DR3" i="10" s="1"/>
  <c r="DS3" i="10" s="1"/>
  <c r="DO3" i="10"/>
  <c r="DE3" i="10"/>
  <c r="DG3" i="10" s="1"/>
  <c r="DH3" i="10" s="1"/>
  <c r="DD3" i="10"/>
  <c r="CW3" i="10"/>
  <c r="CS3" i="10"/>
  <c r="CL3" i="10"/>
  <c r="CN3" i="10" s="1"/>
  <c r="CO3" i="10" s="1"/>
  <c r="CK3" i="10"/>
  <c r="CA3" i="10"/>
  <c r="CC3" i="10" s="1"/>
  <c r="CD3" i="10" s="1"/>
  <c r="BZ3" i="10"/>
  <c r="BP3" i="10"/>
  <c r="BR3" i="10" s="1"/>
  <c r="BS3" i="10" s="1"/>
  <c r="BO3" i="10"/>
  <c r="BE3" i="10"/>
  <c r="BG3" i="10" s="1"/>
  <c r="BH3" i="10" s="1"/>
  <c r="BD3" i="10"/>
  <c r="AT3" i="10"/>
  <c r="AV3" i="10" s="1"/>
  <c r="AW3" i="10" s="1"/>
  <c r="AS3" i="10"/>
  <c r="AI3" i="10"/>
  <c r="AK3" i="10" s="1"/>
  <c r="AL3" i="10" s="1"/>
  <c r="AH3" i="10"/>
  <c r="X3" i="10"/>
  <c r="Z3" i="10" s="1"/>
  <c r="AA3" i="10" s="1"/>
  <c r="W3" i="10"/>
  <c r="Q3" i="10"/>
  <c r="R3" i="10" s="1"/>
  <c r="P3" i="10"/>
  <c r="L3" i="10"/>
  <c r="M3" i="10" s="1"/>
  <c r="K3" i="10"/>
  <c r="KN2" i="10"/>
  <c r="KG2" i="10"/>
  <c r="JZ2" i="10"/>
  <c r="KB2" i="10" s="1"/>
  <c r="KC2" i="10" s="1"/>
  <c r="JY2" i="10"/>
  <c r="JO2" i="10"/>
  <c r="JQ2" i="10" s="1"/>
  <c r="JR2" i="10" s="1"/>
  <c r="JN2" i="10"/>
  <c r="JD2" i="10"/>
  <c r="JF2" i="10" s="1"/>
  <c r="JG2" i="10" s="1"/>
  <c r="JC2" i="10"/>
  <c r="IS2" i="10"/>
  <c r="IU2" i="10" s="1"/>
  <c r="IV2" i="10" s="1"/>
  <c r="IR2" i="10"/>
  <c r="IH2" i="10"/>
  <c r="IJ2" i="10" s="1"/>
  <c r="IK2" i="10" s="1"/>
  <c r="IG2" i="10"/>
  <c r="HW2" i="10"/>
  <c r="HY2" i="10" s="1"/>
  <c r="HZ2" i="10" s="1"/>
  <c r="HV2" i="10"/>
  <c r="HL2" i="10"/>
  <c r="HN2" i="10" s="1"/>
  <c r="HO2" i="10" s="1"/>
  <c r="HK2" i="10"/>
  <c r="HA2" i="10"/>
  <c r="HC2" i="10" s="1"/>
  <c r="HD2" i="10" s="1"/>
  <c r="GZ2" i="10"/>
  <c r="GP2" i="10"/>
  <c r="GR2" i="10" s="1"/>
  <c r="GS2" i="10" s="1"/>
  <c r="GO2" i="10"/>
  <c r="GG2" i="10"/>
  <c r="FZ2" i="10"/>
  <c r="FS2" i="10"/>
  <c r="FU2" i="10" s="1"/>
  <c r="FV2" i="10" s="1"/>
  <c r="FR2" i="10"/>
  <c r="FH2" i="10"/>
  <c r="FI2" i="10" s="1"/>
  <c r="FG2" i="10"/>
  <c r="EW2" i="10"/>
  <c r="EX2" i="10" s="1"/>
  <c r="EV2" i="10"/>
  <c r="EL2" i="10"/>
  <c r="EM2" i="10" s="1"/>
  <c r="EK2" i="10"/>
  <c r="EA2" i="10"/>
  <c r="EB2" i="10" s="1"/>
  <c r="DZ2" i="10"/>
  <c r="DP2" i="10"/>
  <c r="DQ2" i="10" s="1"/>
  <c r="DO2" i="10"/>
  <c r="DE2" i="10"/>
  <c r="DF2" i="10" s="1"/>
  <c r="DD2" i="10"/>
  <c r="CW2" i="10"/>
  <c r="CS2" i="10"/>
  <c r="CL2" i="10"/>
  <c r="CN2" i="10" s="1"/>
  <c r="CO2" i="10" s="1"/>
  <c r="CK2" i="10"/>
  <c r="CA2" i="10"/>
  <c r="CC2" i="10" s="1"/>
  <c r="CD2" i="10" s="1"/>
  <c r="BZ2" i="10"/>
  <c r="BP2" i="10"/>
  <c r="BR2" i="10" s="1"/>
  <c r="BS2" i="10" s="1"/>
  <c r="BO2" i="10"/>
  <c r="BE2" i="10"/>
  <c r="BG2" i="10" s="1"/>
  <c r="BH2" i="10" s="1"/>
  <c r="BD2" i="10"/>
  <c r="AT2" i="10"/>
  <c r="AV2" i="10" s="1"/>
  <c r="AW2" i="10" s="1"/>
  <c r="AS2" i="10"/>
  <c r="AI2" i="10"/>
  <c r="AK2" i="10" s="1"/>
  <c r="AL2" i="10" s="1"/>
  <c r="AH2" i="10"/>
  <c r="X2" i="10"/>
  <c r="Z2" i="10" s="1"/>
  <c r="AA2" i="10" s="1"/>
  <c r="W2" i="10"/>
  <c r="Q2" i="10"/>
  <c r="R2" i="10" s="1"/>
  <c r="P2" i="10"/>
  <c r="L2" i="10"/>
  <c r="M2" i="10" s="1"/>
  <c r="K2" i="10"/>
  <c r="HD3" i="8"/>
  <c r="HD4" i="8"/>
  <c r="HD5" i="8"/>
  <c r="HD6" i="8"/>
  <c r="HD7" i="8"/>
  <c r="HD8" i="8"/>
  <c r="HD9" i="8"/>
  <c r="HD10" i="8"/>
  <c r="HD11" i="8"/>
  <c r="HD12" i="8"/>
  <c r="HD13" i="8"/>
  <c r="HD16" i="8"/>
  <c r="KN21" i="6"/>
  <c r="KN2" i="6"/>
  <c r="KN3" i="6"/>
  <c r="KN4" i="6"/>
  <c r="KN22" i="6"/>
  <c r="KN5" i="6"/>
  <c r="KN6" i="6"/>
  <c r="KN19" i="6"/>
  <c r="KN33" i="4"/>
  <c r="KN3" i="4"/>
  <c r="KN4" i="4"/>
  <c r="KN5" i="4"/>
  <c r="KN6" i="4"/>
  <c r="KN7" i="4"/>
  <c r="KN8" i="4"/>
  <c r="KN9" i="4"/>
  <c r="KN10" i="4"/>
  <c r="KN11" i="4"/>
  <c r="KN12" i="4"/>
  <c r="KN13" i="4"/>
  <c r="KN14" i="4"/>
  <c r="KN15" i="4"/>
  <c r="KN16" i="4"/>
  <c r="KN17" i="4"/>
  <c r="KN32" i="4"/>
  <c r="KN18" i="4"/>
  <c r="KN19" i="4"/>
  <c r="KN20" i="4"/>
  <c r="KN21" i="4"/>
  <c r="KN22" i="4"/>
  <c r="KN31" i="4"/>
  <c r="KN23" i="4"/>
  <c r="KN24" i="4"/>
  <c r="KN2" i="2"/>
  <c r="KN3" i="2"/>
  <c r="KN4" i="2"/>
  <c r="KN5" i="2"/>
  <c r="KN19" i="2"/>
  <c r="KN6" i="2"/>
  <c r="KN7" i="2"/>
  <c r="KN22" i="2"/>
  <c r="KN8" i="2"/>
  <c r="KN9" i="2"/>
  <c r="KN10" i="2"/>
  <c r="HD2" i="8"/>
  <c r="KN20" i="6"/>
  <c r="KN2" i="4"/>
  <c r="JZ21" i="6"/>
  <c r="KB21" i="6" s="1"/>
  <c r="KC21" i="6" s="1"/>
  <c r="KD21" i="6" s="1"/>
  <c r="JZ2" i="6"/>
  <c r="JZ3" i="6"/>
  <c r="JZ4" i="6"/>
  <c r="JZ22" i="6"/>
  <c r="KB22" i="6" s="1"/>
  <c r="KC22" i="6" s="1"/>
  <c r="KD22" i="6" s="1"/>
  <c r="JZ5" i="6"/>
  <c r="JZ6" i="6"/>
  <c r="JZ19" i="6"/>
  <c r="KB19" i="6" s="1"/>
  <c r="KC19" i="6" s="1"/>
  <c r="KD19" i="6" s="1"/>
  <c r="JZ20" i="6"/>
  <c r="KB20" i="6" s="1"/>
  <c r="JY21" i="6"/>
  <c r="JY2" i="6"/>
  <c r="JY3" i="6"/>
  <c r="JY4" i="6"/>
  <c r="JY22" i="6"/>
  <c r="JY5" i="6"/>
  <c r="JY6" i="6"/>
  <c r="JY19" i="6"/>
  <c r="JY20" i="6"/>
  <c r="JD11" i="2"/>
  <c r="JE11" i="2" s="1"/>
  <c r="JC11" i="2"/>
  <c r="JD2" i="2"/>
  <c r="JE2" i="2" s="1"/>
  <c r="JD3" i="2"/>
  <c r="JF3" i="2" s="1"/>
  <c r="JG3" i="2" s="1"/>
  <c r="JD4" i="2"/>
  <c r="JF4" i="2" s="1"/>
  <c r="JG4" i="2" s="1"/>
  <c r="JD5" i="2"/>
  <c r="JE5" i="2" s="1"/>
  <c r="JD19" i="2"/>
  <c r="JE19" i="2" s="1"/>
  <c r="JD6" i="2"/>
  <c r="JE6" i="2" s="1"/>
  <c r="JD7" i="2"/>
  <c r="JE7" i="2" s="1"/>
  <c r="JD22" i="2"/>
  <c r="JF22" i="2" s="1"/>
  <c r="JG22" i="2" s="1"/>
  <c r="JD8" i="2"/>
  <c r="JE8" i="2" s="1"/>
  <c r="JD9" i="2"/>
  <c r="JF9" i="2" s="1"/>
  <c r="JG9" i="2" s="1"/>
  <c r="JD10" i="2"/>
  <c r="JE10" i="2" s="1"/>
  <c r="JC2" i="2"/>
  <c r="JC3" i="2"/>
  <c r="JC4" i="2"/>
  <c r="JC5" i="2"/>
  <c r="JC19" i="2"/>
  <c r="JC6" i="2"/>
  <c r="JC7" i="2"/>
  <c r="JC22" i="2"/>
  <c r="JC8" i="2"/>
  <c r="JC9" i="2"/>
  <c r="JC10" i="2"/>
  <c r="KG2" i="2"/>
  <c r="KG3" i="2"/>
  <c r="KG4" i="2"/>
  <c r="KG5" i="2"/>
  <c r="KG19" i="2"/>
  <c r="KG6" i="2"/>
  <c r="KG7" i="2"/>
  <c r="KG22" i="2"/>
  <c r="KG8" i="2"/>
  <c r="KG9" i="2"/>
  <c r="KG10" i="2"/>
  <c r="KG33" i="4"/>
  <c r="KG3" i="4"/>
  <c r="KG4" i="4"/>
  <c r="KG5" i="4"/>
  <c r="KG6" i="4"/>
  <c r="KG7" i="4"/>
  <c r="KG8" i="4"/>
  <c r="KG9" i="4"/>
  <c r="KG10" i="4"/>
  <c r="KG11" i="4"/>
  <c r="KG12" i="4"/>
  <c r="KG13" i="4"/>
  <c r="KG14" i="4"/>
  <c r="KG15" i="4"/>
  <c r="KG16" i="4"/>
  <c r="KG17" i="4"/>
  <c r="KG32" i="4"/>
  <c r="KG18" i="4"/>
  <c r="KG19" i="4"/>
  <c r="KG20" i="4"/>
  <c r="KG21" i="4"/>
  <c r="KG22" i="4"/>
  <c r="KG31" i="4"/>
  <c r="KG23" i="4"/>
  <c r="KG24" i="4"/>
  <c r="KG2" i="4"/>
  <c r="KG21" i="6"/>
  <c r="KG2" i="6"/>
  <c r="KG3" i="6"/>
  <c r="KG4" i="6"/>
  <c r="KG22" i="6"/>
  <c r="KG5" i="6"/>
  <c r="KG6" i="6"/>
  <c r="KG19" i="6"/>
  <c r="KG20" i="6"/>
  <c r="GY3" i="8"/>
  <c r="GY4" i="8"/>
  <c r="GY5" i="8"/>
  <c r="GY6" i="8"/>
  <c r="GY7" i="8"/>
  <c r="GY8" i="8"/>
  <c r="GY9" i="8"/>
  <c r="GY10" i="8"/>
  <c r="GY11" i="8"/>
  <c r="GY12" i="8"/>
  <c r="GY13" i="8"/>
  <c r="GY16" i="8"/>
  <c r="GY2" i="8"/>
  <c r="GE3" i="8"/>
  <c r="GE4" i="8"/>
  <c r="GE5" i="8"/>
  <c r="GE6" i="8"/>
  <c r="GE7" i="8"/>
  <c r="GE8" i="8"/>
  <c r="GE9" i="8"/>
  <c r="GE10" i="8"/>
  <c r="GE11" i="8"/>
  <c r="GE12" i="8"/>
  <c r="GE13" i="8"/>
  <c r="GE16" i="8"/>
  <c r="GF16" i="8" s="1"/>
  <c r="GE2" i="8"/>
  <c r="GD3" i="8"/>
  <c r="GD4" i="8"/>
  <c r="GD5" i="8"/>
  <c r="GD6" i="8"/>
  <c r="GD7" i="8"/>
  <c r="GD8" i="8"/>
  <c r="GD9" i="8"/>
  <c r="GD10" i="8"/>
  <c r="GD11" i="8"/>
  <c r="GD12" i="8"/>
  <c r="GD13" i="8"/>
  <c r="GD16" i="8"/>
  <c r="GD2" i="8"/>
  <c r="FG3" i="8"/>
  <c r="FG4" i="8"/>
  <c r="FG5" i="8"/>
  <c r="FG6" i="8"/>
  <c r="FG7" i="8"/>
  <c r="FG8" i="8"/>
  <c r="FG9" i="8"/>
  <c r="FG10" i="8"/>
  <c r="FG11" i="8"/>
  <c r="FG12" i="8"/>
  <c r="FG13" i="8"/>
  <c r="FG16" i="8"/>
  <c r="FH16" i="8" s="1"/>
  <c r="FG2" i="8"/>
  <c r="FF3" i="8"/>
  <c r="FF4" i="8"/>
  <c r="FF5" i="8"/>
  <c r="FF6" i="8"/>
  <c r="FF7" i="8"/>
  <c r="FF8" i="8"/>
  <c r="FF9" i="8"/>
  <c r="FF10" i="8"/>
  <c r="FF11" i="8"/>
  <c r="FF12" i="8"/>
  <c r="FF13" i="8"/>
  <c r="FF16" i="8"/>
  <c r="FF2" i="8"/>
  <c r="IS21" i="6"/>
  <c r="IT21" i="6" s="1"/>
  <c r="IS2" i="6"/>
  <c r="IU2" i="6" s="1"/>
  <c r="IV2" i="6" s="1"/>
  <c r="IS3" i="6"/>
  <c r="IT3" i="6" s="1"/>
  <c r="IS4" i="6"/>
  <c r="IT4" i="6" s="1"/>
  <c r="IS22" i="6"/>
  <c r="IT22" i="6" s="1"/>
  <c r="IS5" i="6"/>
  <c r="IU5" i="6" s="1"/>
  <c r="IV5" i="6" s="1"/>
  <c r="IS6" i="6"/>
  <c r="IU6" i="6" s="1"/>
  <c r="IV6" i="6" s="1"/>
  <c r="IS19" i="6"/>
  <c r="IT19" i="6" s="1"/>
  <c r="IS20" i="6"/>
  <c r="IT20" i="6" s="1"/>
  <c r="IR21" i="6"/>
  <c r="IR2" i="6"/>
  <c r="IR3" i="6"/>
  <c r="IR4" i="6"/>
  <c r="IR22" i="6"/>
  <c r="IR5" i="6"/>
  <c r="IR6" i="6"/>
  <c r="IR19" i="6"/>
  <c r="IR20" i="6"/>
  <c r="JZ33" i="4"/>
  <c r="KA33" i="4" s="1"/>
  <c r="JZ3" i="4"/>
  <c r="KB3" i="4" s="1"/>
  <c r="KC3" i="4" s="1"/>
  <c r="JZ4" i="4"/>
  <c r="KA4" i="4" s="1"/>
  <c r="JZ5" i="4"/>
  <c r="KB5" i="4" s="1"/>
  <c r="KC5" i="4" s="1"/>
  <c r="JZ6" i="4"/>
  <c r="KA6" i="4" s="1"/>
  <c r="JZ7" i="4"/>
  <c r="KB7" i="4" s="1"/>
  <c r="KC7" i="4" s="1"/>
  <c r="JZ8" i="4"/>
  <c r="KA8" i="4" s="1"/>
  <c r="JZ9" i="4"/>
  <c r="KB9" i="4" s="1"/>
  <c r="KC9" i="4" s="1"/>
  <c r="JZ10" i="4"/>
  <c r="KA10" i="4" s="1"/>
  <c r="JZ11" i="4"/>
  <c r="KB11" i="4" s="1"/>
  <c r="KC11" i="4" s="1"/>
  <c r="JZ12" i="4"/>
  <c r="KA12" i="4" s="1"/>
  <c r="JZ13" i="4"/>
  <c r="KB13" i="4" s="1"/>
  <c r="KC13" i="4" s="1"/>
  <c r="JZ14" i="4"/>
  <c r="KA14" i="4" s="1"/>
  <c r="JZ15" i="4"/>
  <c r="KB15" i="4" s="1"/>
  <c r="KC15" i="4" s="1"/>
  <c r="JZ16" i="4"/>
  <c r="KA16" i="4" s="1"/>
  <c r="JZ17" i="4"/>
  <c r="KB17" i="4" s="1"/>
  <c r="KC17" i="4" s="1"/>
  <c r="JZ32" i="4"/>
  <c r="KA32" i="4" s="1"/>
  <c r="JZ18" i="4"/>
  <c r="KB18" i="4" s="1"/>
  <c r="KC18" i="4" s="1"/>
  <c r="JZ19" i="4"/>
  <c r="KA19" i="4" s="1"/>
  <c r="JZ20" i="4"/>
  <c r="KB20" i="4" s="1"/>
  <c r="KC20" i="4" s="1"/>
  <c r="JZ21" i="4"/>
  <c r="KA21" i="4" s="1"/>
  <c r="JZ22" i="4"/>
  <c r="KB22" i="4" s="1"/>
  <c r="KC22" i="4" s="1"/>
  <c r="JZ31" i="4"/>
  <c r="KA31" i="4" s="1"/>
  <c r="JZ23" i="4"/>
  <c r="KB23" i="4" s="1"/>
  <c r="KC23" i="4" s="1"/>
  <c r="JZ24" i="4"/>
  <c r="KA24" i="4" s="1"/>
  <c r="JZ2" i="4"/>
  <c r="JY33" i="4"/>
  <c r="JY3" i="4"/>
  <c r="JY4" i="4"/>
  <c r="JY5" i="4"/>
  <c r="JY6" i="4"/>
  <c r="JY7" i="4"/>
  <c r="JY8" i="4"/>
  <c r="JY9" i="4"/>
  <c r="JY10" i="4"/>
  <c r="JY11" i="4"/>
  <c r="JY12" i="4"/>
  <c r="JY13" i="4"/>
  <c r="JY14" i="4"/>
  <c r="JY15" i="4"/>
  <c r="JY16" i="4"/>
  <c r="JY17" i="4"/>
  <c r="JY32" i="4"/>
  <c r="JY18" i="4"/>
  <c r="JY19" i="4"/>
  <c r="JY20" i="4"/>
  <c r="JY21" i="4"/>
  <c r="JY22" i="4"/>
  <c r="JY31" i="4"/>
  <c r="JY23" i="4"/>
  <c r="JY24" i="4"/>
  <c r="JY2" i="4"/>
  <c r="HL33" i="4"/>
  <c r="HN33" i="4" s="1"/>
  <c r="HO33" i="4" s="1"/>
  <c r="HL3" i="4"/>
  <c r="HN3" i="4" s="1"/>
  <c r="HO3" i="4" s="1"/>
  <c r="HL4" i="4"/>
  <c r="HN4" i="4" s="1"/>
  <c r="HO4" i="4" s="1"/>
  <c r="HL5" i="4"/>
  <c r="HN5" i="4" s="1"/>
  <c r="HO5" i="4" s="1"/>
  <c r="HL6" i="4"/>
  <c r="HN6" i="4" s="1"/>
  <c r="HO6" i="4" s="1"/>
  <c r="HL7" i="4"/>
  <c r="HN7" i="4" s="1"/>
  <c r="HO7" i="4" s="1"/>
  <c r="HL8" i="4"/>
  <c r="HN8" i="4" s="1"/>
  <c r="HO8" i="4" s="1"/>
  <c r="HL9" i="4"/>
  <c r="HM9" i="4" s="1"/>
  <c r="HL10" i="4"/>
  <c r="HN10" i="4" s="1"/>
  <c r="HO10" i="4" s="1"/>
  <c r="HL11" i="4"/>
  <c r="HN11" i="4" s="1"/>
  <c r="HO11" i="4" s="1"/>
  <c r="HL12" i="4"/>
  <c r="HN12" i="4" s="1"/>
  <c r="HO12" i="4" s="1"/>
  <c r="HL13" i="4"/>
  <c r="HN13" i="4" s="1"/>
  <c r="HO13" i="4" s="1"/>
  <c r="HL14" i="4"/>
  <c r="HN14" i="4" s="1"/>
  <c r="HO14" i="4" s="1"/>
  <c r="HL15" i="4"/>
  <c r="HN15" i="4" s="1"/>
  <c r="HO15" i="4" s="1"/>
  <c r="HL16" i="4"/>
  <c r="HN16" i="4" s="1"/>
  <c r="HO16" i="4" s="1"/>
  <c r="HL17" i="4"/>
  <c r="HN17" i="4" s="1"/>
  <c r="HO17" i="4" s="1"/>
  <c r="HL32" i="4"/>
  <c r="HM32" i="4" s="1"/>
  <c r="HL18" i="4"/>
  <c r="HN18" i="4" s="1"/>
  <c r="HO18" i="4" s="1"/>
  <c r="HL19" i="4"/>
  <c r="HM19" i="4" s="1"/>
  <c r="HL20" i="4"/>
  <c r="HN20" i="4" s="1"/>
  <c r="HO20" i="4" s="1"/>
  <c r="HL21" i="4"/>
  <c r="HM21" i="4" s="1"/>
  <c r="HL22" i="4"/>
  <c r="HN22" i="4" s="1"/>
  <c r="HO22" i="4" s="1"/>
  <c r="HL31" i="4"/>
  <c r="HM31" i="4" s="1"/>
  <c r="HL23" i="4"/>
  <c r="HN23" i="4" s="1"/>
  <c r="HO23" i="4" s="1"/>
  <c r="HL24" i="4"/>
  <c r="HN24" i="4" s="1"/>
  <c r="HO24" i="4" s="1"/>
  <c r="HK33" i="4"/>
  <c r="HK3" i="4"/>
  <c r="HK4" i="4"/>
  <c r="HK5" i="4"/>
  <c r="HK6" i="4"/>
  <c r="HK7" i="4"/>
  <c r="HK8" i="4"/>
  <c r="HK9" i="4"/>
  <c r="HK10" i="4"/>
  <c r="HK11" i="4"/>
  <c r="HK12" i="4"/>
  <c r="HK13" i="4"/>
  <c r="HK14" i="4"/>
  <c r="HK15" i="4"/>
  <c r="HK16" i="4"/>
  <c r="HK17" i="4"/>
  <c r="HK32" i="4"/>
  <c r="HK18" i="4"/>
  <c r="HK19" i="4"/>
  <c r="HK20" i="4"/>
  <c r="HK21" i="4"/>
  <c r="HK22" i="4"/>
  <c r="HK31" i="4"/>
  <c r="HK23" i="4"/>
  <c r="HK24" i="4"/>
  <c r="HK2" i="4"/>
  <c r="DF5" i="10" l="1"/>
  <c r="MZ6" i="10"/>
  <c r="NG6" i="10"/>
  <c r="NG2" i="10"/>
  <c r="MZ2" i="10"/>
  <c r="MZ4" i="10"/>
  <c r="NG4" i="10"/>
  <c r="CB3" i="10"/>
  <c r="BQ6" i="10"/>
  <c r="BR6" i="10"/>
  <c r="BS6" i="10" s="1"/>
  <c r="NG5" i="10"/>
  <c r="MZ5" i="10"/>
  <c r="NG3" i="10"/>
  <c r="MZ3" i="10"/>
  <c r="GE35" i="11"/>
  <c r="GF35" i="11" s="1"/>
  <c r="GA14" i="11"/>
  <c r="GA8" i="11"/>
  <c r="GB8" i="11" s="1"/>
  <c r="GA16" i="11"/>
  <c r="GA12" i="11"/>
  <c r="GB12" i="11" s="1"/>
  <c r="GA11" i="11"/>
  <c r="JK2" i="8"/>
  <c r="JK13" i="8"/>
  <c r="JK11" i="8"/>
  <c r="JK9" i="8"/>
  <c r="JK7" i="8"/>
  <c r="JK5" i="8"/>
  <c r="JK3" i="8"/>
  <c r="JK12" i="8"/>
  <c r="JK10" i="8"/>
  <c r="JK8" i="8"/>
  <c r="JK6" i="8"/>
  <c r="JK4" i="8"/>
  <c r="NG5" i="6"/>
  <c r="MZ5" i="6"/>
  <c r="NG2" i="6"/>
  <c r="MZ2" i="6"/>
  <c r="NG6" i="6"/>
  <c r="MZ6" i="6"/>
  <c r="NG3" i="6"/>
  <c r="MZ3" i="6"/>
  <c r="NG4" i="6"/>
  <c r="MZ4" i="6"/>
  <c r="NR2" i="4"/>
  <c r="NK2" i="4"/>
  <c r="OG2" i="2"/>
  <c r="OI2" i="2" s="1"/>
  <c r="ON2" i="2"/>
  <c r="KR22" i="11"/>
  <c r="OQ22" i="11" s="1"/>
  <c r="KR3" i="11"/>
  <c r="OP3" i="11"/>
  <c r="ON10" i="11"/>
  <c r="OG10" i="11"/>
  <c r="ON8" i="11"/>
  <c r="OG8" i="11"/>
  <c r="ON6" i="11"/>
  <c r="OG6" i="11"/>
  <c r="ON4" i="11"/>
  <c r="OG4" i="11"/>
  <c r="ON2" i="11"/>
  <c r="OG2" i="11"/>
  <c r="ON11" i="11"/>
  <c r="OG11" i="11"/>
  <c r="ON15" i="11"/>
  <c r="OG15" i="11"/>
  <c r="ON31" i="11"/>
  <c r="OG31" i="11"/>
  <c r="ON22" i="11"/>
  <c r="OG22" i="11"/>
  <c r="ON16" i="11"/>
  <c r="OG16" i="11"/>
  <c r="ON18" i="11"/>
  <c r="OG18" i="11"/>
  <c r="ON14" i="11"/>
  <c r="OG14" i="11"/>
  <c r="ON21" i="11"/>
  <c r="OG21" i="11"/>
  <c r="GA10" i="11"/>
  <c r="GB10" i="11" s="1"/>
  <c r="OG9" i="11"/>
  <c r="ON9" i="11"/>
  <c r="ON7" i="11"/>
  <c r="OG7" i="11"/>
  <c r="OG5" i="11"/>
  <c r="ON5" i="11"/>
  <c r="ON3" i="11"/>
  <c r="OG3" i="11"/>
  <c r="OG13" i="11"/>
  <c r="ON13" i="11"/>
  <c r="OG17" i="11"/>
  <c r="ON17" i="11"/>
  <c r="OG20" i="11"/>
  <c r="ON20" i="11"/>
  <c r="ON12" i="11"/>
  <c r="OG12" i="11"/>
  <c r="ON19" i="11"/>
  <c r="OG19" i="11"/>
  <c r="IW5" i="6"/>
  <c r="IW2" i="6"/>
  <c r="FH12" i="8"/>
  <c r="FH10" i="8"/>
  <c r="FH8" i="8"/>
  <c r="FH6" i="8"/>
  <c r="FH4" i="8"/>
  <c r="GF12" i="8"/>
  <c r="GF10" i="8"/>
  <c r="GF8" i="8"/>
  <c r="GF6" i="8"/>
  <c r="GF4" i="8"/>
  <c r="N2" i="10"/>
  <c r="S2" i="10"/>
  <c r="CE2" i="10"/>
  <c r="EE3" i="10"/>
  <c r="FA3" i="10"/>
  <c r="FL3" i="10"/>
  <c r="KD3" i="10"/>
  <c r="S4" i="10"/>
  <c r="DT5" i="10"/>
  <c r="EP5" i="10"/>
  <c r="KD5" i="10"/>
  <c r="S6" i="10"/>
  <c r="EE6" i="10"/>
  <c r="FA6" i="10"/>
  <c r="LD5" i="10"/>
  <c r="LD3" i="10"/>
  <c r="FW22" i="11"/>
  <c r="FA22" i="11"/>
  <c r="EE22" i="11"/>
  <c r="DI22" i="11"/>
  <c r="FL21" i="11"/>
  <c r="EP21" i="11"/>
  <c r="DT21" i="11"/>
  <c r="FW20" i="11"/>
  <c r="FA20" i="11"/>
  <c r="EE20" i="11"/>
  <c r="DI20" i="11"/>
  <c r="JS17" i="11"/>
  <c r="IW17" i="11"/>
  <c r="IA17" i="11"/>
  <c r="HE17" i="11"/>
  <c r="BT17" i="11"/>
  <c r="AX17" i="11"/>
  <c r="JS16" i="11"/>
  <c r="IW16" i="11"/>
  <c r="IA16" i="11"/>
  <c r="HE16" i="11"/>
  <c r="BT16" i="11"/>
  <c r="AX16" i="11"/>
  <c r="JS15" i="11"/>
  <c r="IW15" i="11"/>
  <c r="IA15" i="11"/>
  <c r="HE15" i="11"/>
  <c r="BT15" i="11"/>
  <c r="AX15" i="11"/>
  <c r="JS14" i="11"/>
  <c r="IW14" i="11"/>
  <c r="IA14" i="11"/>
  <c r="HE14" i="11"/>
  <c r="BT14" i="11"/>
  <c r="AX14" i="11"/>
  <c r="JS13" i="11"/>
  <c r="IW13" i="11"/>
  <c r="IA13" i="11"/>
  <c r="HE13" i="11"/>
  <c r="BT13" i="11"/>
  <c r="AX13" i="11"/>
  <c r="JS12" i="11"/>
  <c r="IW12" i="11"/>
  <c r="IA12" i="11"/>
  <c r="HE12" i="11"/>
  <c r="BT12" i="11"/>
  <c r="AX12" i="11"/>
  <c r="JS11" i="11"/>
  <c r="IW11" i="11"/>
  <c r="IA11" i="11"/>
  <c r="HE11" i="11"/>
  <c r="AM11" i="11"/>
  <c r="JH10" i="11"/>
  <c r="BI10" i="11"/>
  <c r="KD9" i="11"/>
  <c r="JH9" i="11"/>
  <c r="HP9" i="11"/>
  <c r="CE9" i="11"/>
  <c r="BI9" i="11"/>
  <c r="KD8" i="11"/>
  <c r="IL8" i="11"/>
  <c r="HP8" i="11"/>
  <c r="CE8" i="11"/>
  <c r="AM8" i="11"/>
  <c r="JH7" i="11"/>
  <c r="FL7" i="11"/>
  <c r="FW6" i="11"/>
  <c r="EP6" i="11"/>
  <c r="FA5" i="11"/>
  <c r="DT4" i="11"/>
  <c r="EE3" i="11"/>
  <c r="EE2" i="11"/>
  <c r="EP7" i="11"/>
  <c r="EE6" i="11"/>
  <c r="FA4" i="11"/>
  <c r="DI4" i="11"/>
  <c r="DT3" i="11"/>
  <c r="EP2" i="11"/>
  <c r="DI19" i="11"/>
  <c r="EE31" i="11"/>
  <c r="CX17" i="11"/>
  <c r="EP16" i="11"/>
  <c r="CX16" i="11"/>
  <c r="EP15" i="11"/>
  <c r="CX15" i="11"/>
  <c r="EP14" i="11"/>
  <c r="CX14" i="11"/>
  <c r="EP13" i="11"/>
  <c r="CX13" i="11"/>
  <c r="EP12" i="11"/>
  <c r="CX12" i="11"/>
  <c r="EP11" i="11"/>
  <c r="CX11" i="11"/>
  <c r="FL10" i="11"/>
  <c r="DT10" i="11"/>
  <c r="FW9" i="11"/>
  <c r="EE9" i="11"/>
  <c r="EP8" i="11"/>
  <c r="CX8" i="11"/>
  <c r="DT17" i="11"/>
  <c r="FL16" i="11"/>
  <c r="DT16" i="11"/>
  <c r="FL15" i="11"/>
  <c r="DT15" i="11"/>
  <c r="FL14" i="11"/>
  <c r="DT14" i="11"/>
  <c r="FL13" i="11"/>
  <c r="DT13" i="11"/>
  <c r="FL12" i="11"/>
  <c r="DT12" i="11"/>
  <c r="FL11" i="11"/>
  <c r="DT11" i="11"/>
  <c r="EP10" i="11"/>
  <c r="IW6" i="6"/>
  <c r="FH13" i="8"/>
  <c r="FH11" i="8"/>
  <c r="FH9" i="8"/>
  <c r="FH7" i="8"/>
  <c r="FH5" i="8"/>
  <c r="FH3" i="8"/>
  <c r="GF13" i="8"/>
  <c r="GF11" i="8"/>
  <c r="GF9" i="8"/>
  <c r="GF7" i="8"/>
  <c r="GF5" i="8"/>
  <c r="GF3" i="8"/>
  <c r="HE2" i="10"/>
  <c r="HP2" i="10"/>
  <c r="IA2" i="10"/>
  <c r="IL2" i="10"/>
  <c r="IW2" i="10"/>
  <c r="JH2" i="10"/>
  <c r="JS2" i="10"/>
  <c r="KD2" i="10"/>
  <c r="N3" i="10"/>
  <c r="S3" i="10"/>
  <c r="AM3" i="10"/>
  <c r="AX3" i="10"/>
  <c r="BI3" i="10"/>
  <c r="BT3" i="10"/>
  <c r="CE3" i="10"/>
  <c r="DF4" i="10"/>
  <c r="DT4" i="10"/>
  <c r="EE4" i="10"/>
  <c r="EP4" i="10"/>
  <c r="FA4" i="10"/>
  <c r="FL4" i="10"/>
  <c r="KD4" i="10"/>
  <c r="N5" i="10"/>
  <c r="S5" i="10"/>
  <c r="FT6" i="10"/>
  <c r="HP6" i="10"/>
  <c r="IA6" i="10"/>
  <c r="IL6" i="10"/>
  <c r="IW6" i="10"/>
  <c r="JH6" i="10"/>
  <c r="JS6" i="10"/>
  <c r="KD6" i="10"/>
  <c r="LD6" i="10"/>
  <c r="LD4" i="10"/>
  <c r="LD2" i="10"/>
  <c r="FL22" i="11"/>
  <c r="EP22" i="11"/>
  <c r="DT22" i="11"/>
  <c r="FW21" i="11"/>
  <c r="FA21" i="11"/>
  <c r="EE21" i="11"/>
  <c r="DI21" i="11"/>
  <c r="FL20" i="11"/>
  <c r="EP20" i="11"/>
  <c r="DT20" i="11"/>
  <c r="KD17" i="11"/>
  <c r="JH17" i="11"/>
  <c r="IL17" i="11"/>
  <c r="HP17" i="11"/>
  <c r="CE17" i="11"/>
  <c r="BI17" i="11"/>
  <c r="AM17" i="11"/>
  <c r="KD16" i="11"/>
  <c r="JH16" i="11"/>
  <c r="IL16" i="11"/>
  <c r="HP16" i="11"/>
  <c r="CE16" i="11"/>
  <c r="BI16" i="11"/>
  <c r="AM16" i="11"/>
  <c r="KD15" i="11"/>
  <c r="JH15" i="11"/>
  <c r="IL15" i="11"/>
  <c r="HP15" i="11"/>
  <c r="CE15" i="11"/>
  <c r="BI15" i="11"/>
  <c r="AM15" i="11"/>
  <c r="KD14" i="11"/>
  <c r="JH14" i="11"/>
  <c r="IL14" i="11"/>
  <c r="HP14" i="11"/>
  <c r="CE14" i="11"/>
  <c r="BI14" i="11"/>
  <c r="AM14" i="11"/>
  <c r="KD13" i="11"/>
  <c r="JH13" i="11"/>
  <c r="IL13" i="11"/>
  <c r="HP13" i="11"/>
  <c r="CE13" i="11"/>
  <c r="BI13" i="11"/>
  <c r="AM13" i="11"/>
  <c r="KD12" i="11"/>
  <c r="JH12" i="11"/>
  <c r="IL12" i="11"/>
  <c r="HP12" i="11"/>
  <c r="CE12" i="11"/>
  <c r="BI12" i="11"/>
  <c r="AM12" i="11"/>
  <c r="KD11" i="11"/>
  <c r="JH11" i="11"/>
  <c r="IL11" i="11"/>
  <c r="HP11" i="11"/>
  <c r="BT11" i="11"/>
  <c r="AX11" i="11"/>
  <c r="JS10" i="11"/>
  <c r="IW10" i="11"/>
  <c r="IA10" i="11"/>
  <c r="HE10" i="11"/>
  <c r="BT10" i="11"/>
  <c r="AX10" i="11"/>
  <c r="JS9" i="11"/>
  <c r="IW9" i="11"/>
  <c r="IA9" i="11"/>
  <c r="HE9" i="11"/>
  <c r="BT9" i="11"/>
  <c r="AX9" i="11"/>
  <c r="JS8" i="11"/>
  <c r="IW8" i="11"/>
  <c r="IA8" i="11"/>
  <c r="HE8" i="11"/>
  <c r="BT8" i="11"/>
  <c r="AX8" i="11"/>
  <c r="JS7" i="11"/>
  <c r="IW7" i="11"/>
  <c r="FW7" i="11"/>
  <c r="EE7" i="11"/>
  <c r="FL6" i="11"/>
  <c r="DT6" i="11"/>
  <c r="FW5" i="11"/>
  <c r="EP5" i="11"/>
  <c r="FW4" i="11"/>
  <c r="EP4" i="11"/>
  <c r="FA3" i="11"/>
  <c r="DI3" i="11"/>
  <c r="FL2" i="11"/>
  <c r="DI2" i="11"/>
  <c r="FA7" i="11"/>
  <c r="DT7" i="11"/>
  <c r="FA6" i="11"/>
  <c r="DI6" i="11"/>
  <c r="FL5" i="11"/>
  <c r="DT5" i="11"/>
  <c r="EE4" i="11"/>
  <c r="FW3" i="11"/>
  <c r="EP3" i="11"/>
  <c r="FA2" i="11"/>
  <c r="DT2" i="11"/>
  <c r="GA17" i="11"/>
  <c r="GB17" i="11" s="1"/>
  <c r="GA15" i="11"/>
  <c r="GA13" i="11"/>
  <c r="GB13" i="11" s="1"/>
  <c r="EE19" i="11"/>
  <c r="FA31" i="11"/>
  <c r="DI31" i="11"/>
  <c r="EE18" i="11"/>
  <c r="CX19" i="11"/>
  <c r="FL31" i="11"/>
  <c r="EP31" i="11"/>
  <c r="FL19" i="11"/>
  <c r="LD6" i="6"/>
  <c r="LD3" i="6"/>
  <c r="MK10" i="11"/>
  <c r="MK8" i="11"/>
  <c r="MK6" i="11"/>
  <c r="MK4" i="11"/>
  <c r="MV2" i="11"/>
  <c r="NR2" i="11"/>
  <c r="MK2" i="2"/>
  <c r="NG2" i="2"/>
  <c r="LO2" i="10"/>
  <c r="MK11" i="11"/>
  <c r="MK15" i="11"/>
  <c r="MK31" i="11"/>
  <c r="MK22" i="11"/>
  <c r="MK16" i="11"/>
  <c r="LZ4" i="10"/>
  <c r="LZ3" i="10"/>
  <c r="AM2" i="10"/>
  <c r="AX2" i="10"/>
  <c r="BI2" i="10"/>
  <c r="BT2" i="10"/>
  <c r="CP2" i="10"/>
  <c r="CP3" i="10"/>
  <c r="DT3" i="10"/>
  <c r="EP3" i="10"/>
  <c r="N4" i="10"/>
  <c r="EE5" i="10"/>
  <c r="FA5" i="10"/>
  <c r="FL5" i="10"/>
  <c r="N6" i="10"/>
  <c r="DT6" i="10"/>
  <c r="EP6" i="10"/>
  <c r="FL6" i="10"/>
  <c r="CE11" i="11"/>
  <c r="BI11" i="11"/>
  <c r="KD10" i="11"/>
  <c r="IL10" i="11"/>
  <c r="HP10" i="11"/>
  <c r="CE10" i="11"/>
  <c r="AM10" i="11"/>
  <c r="IL9" i="11"/>
  <c r="AM9" i="11"/>
  <c r="JH8" i="11"/>
  <c r="BI8" i="11"/>
  <c r="KD7" i="11"/>
  <c r="DI7" i="11"/>
  <c r="DI5" i="11"/>
  <c r="FL4" i="11"/>
  <c r="FW2" i="11"/>
  <c r="EE5" i="11"/>
  <c r="FL3" i="11"/>
  <c r="FA19" i="11"/>
  <c r="FA18" i="11"/>
  <c r="DI18" i="11"/>
  <c r="CX10" i="11"/>
  <c r="FA9" i="11"/>
  <c r="DI9" i="11"/>
  <c r="FL8" i="11"/>
  <c r="DT8" i="11"/>
  <c r="EP19" i="11"/>
  <c r="DT31" i="11"/>
  <c r="EP18" i="11"/>
  <c r="DT19" i="11"/>
  <c r="FL18" i="11"/>
  <c r="DT18" i="11"/>
  <c r="LD5" i="6"/>
  <c r="LD4" i="6"/>
  <c r="MK9" i="11"/>
  <c r="MK7" i="11"/>
  <c r="MK5" i="11"/>
  <c r="MK3" i="11"/>
  <c r="MK2" i="11"/>
  <c r="OC2" i="11"/>
  <c r="MV2" i="2"/>
  <c r="NR2" i="2"/>
  <c r="LZ2" i="10"/>
  <c r="MV2" i="10"/>
  <c r="LO2" i="11"/>
  <c r="MK13" i="11"/>
  <c r="MK17" i="11"/>
  <c r="MK20" i="11"/>
  <c r="MK12" i="11"/>
  <c r="MK19" i="11"/>
  <c r="MK18" i="11"/>
  <c r="MK14" i="11"/>
  <c r="MK21" i="11"/>
  <c r="LZ6" i="10"/>
  <c r="LZ5" i="10"/>
  <c r="MK2" i="10"/>
  <c r="LD2" i="6"/>
  <c r="GI18" i="11"/>
  <c r="GJ18" i="11" s="1"/>
  <c r="KR20" i="11"/>
  <c r="OQ20" i="11" s="1"/>
  <c r="CX18" i="11"/>
  <c r="KR6" i="11"/>
  <c r="OQ6" i="11" s="1"/>
  <c r="KR5" i="11"/>
  <c r="OQ5" i="11" s="1"/>
  <c r="KR21" i="11"/>
  <c r="OQ21" i="11" s="1"/>
  <c r="KS18" i="11"/>
  <c r="KR17" i="11"/>
  <c r="OQ17" i="11" s="1"/>
  <c r="KR4" i="11"/>
  <c r="OQ4" i="11" s="1"/>
  <c r="KR7" i="11"/>
  <c r="OQ7" i="11" s="1"/>
  <c r="GA9" i="11"/>
  <c r="GB9" i="11" s="1"/>
  <c r="LD2" i="4"/>
  <c r="GI31" i="11"/>
  <c r="GJ31" i="11" s="1"/>
  <c r="GI19" i="11"/>
  <c r="GJ19" i="11" s="1"/>
  <c r="KR2" i="11"/>
  <c r="OQ2" i="11" s="1"/>
  <c r="LD2" i="11"/>
  <c r="HP23" i="4"/>
  <c r="HP22" i="4"/>
  <c r="HP20" i="4"/>
  <c r="HP18" i="4"/>
  <c r="HP17" i="4"/>
  <c r="HP15" i="4"/>
  <c r="HP13" i="4"/>
  <c r="HP11" i="4"/>
  <c r="HP7" i="4"/>
  <c r="HP5" i="4"/>
  <c r="HP3" i="4"/>
  <c r="KD23" i="4"/>
  <c r="KD22" i="4"/>
  <c r="KD20" i="4"/>
  <c r="KD18" i="4"/>
  <c r="KD17" i="4"/>
  <c r="KD15" i="4"/>
  <c r="KD13" i="4"/>
  <c r="KD11" i="4"/>
  <c r="KD9" i="4"/>
  <c r="KD7" i="4"/>
  <c r="KD5" i="4"/>
  <c r="KD3" i="4"/>
  <c r="HP24" i="4"/>
  <c r="HP16" i="4"/>
  <c r="HP14" i="4"/>
  <c r="HP12" i="4"/>
  <c r="HP10" i="4"/>
  <c r="HP8" i="4"/>
  <c r="HP6" i="4"/>
  <c r="HP4" i="4"/>
  <c r="HP33" i="4"/>
  <c r="GF2" i="8"/>
  <c r="JH9" i="2"/>
  <c r="JH22" i="2"/>
  <c r="JH4" i="2"/>
  <c r="JH3" i="2"/>
  <c r="GE36" i="11"/>
  <c r="GF36" i="11" s="1"/>
  <c r="KR18" i="11"/>
  <c r="OQ18" i="11" s="1"/>
  <c r="GI20" i="11"/>
  <c r="KS20" i="11" s="1"/>
  <c r="KR16" i="11"/>
  <c r="OQ16" i="11" s="1"/>
  <c r="KR15" i="11"/>
  <c r="OQ15" i="11" s="1"/>
  <c r="KR14" i="11"/>
  <c r="OQ14" i="11" s="1"/>
  <c r="KR13" i="11"/>
  <c r="OQ13" i="11" s="1"/>
  <c r="KR12" i="11"/>
  <c r="OQ12" i="11" s="1"/>
  <c r="GA31" i="11"/>
  <c r="KL31" i="11" s="1"/>
  <c r="KM31" i="11" s="1"/>
  <c r="KR19" i="11"/>
  <c r="OQ19" i="11" s="1"/>
  <c r="GA19" i="11"/>
  <c r="OK19" i="11" s="1"/>
  <c r="OL19" i="11" s="1"/>
  <c r="GA18" i="11"/>
  <c r="OK18" i="11" s="1"/>
  <c r="OL18" i="11" s="1"/>
  <c r="GJ20" i="11"/>
  <c r="CJ49" i="11"/>
  <c r="CK49" i="11"/>
  <c r="CJ45" i="11"/>
  <c r="CK45" i="11"/>
  <c r="GA33" i="11"/>
  <c r="CX33" i="11"/>
  <c r="CK52" i="11"/>
  <c r="CJ52" i="11"/>
  <c r="CK48" i="11"/>
  <c r="CJ48" i="11"/>
  <c r="CK44" i="11"/>
  <c r="CJ44" i="11"/>
  <c r="CJ39" i="11"/>
  <c r="CK39" i="11"/>
  <c r="GC36" i="11"/>
  <c r="GB36" i="11"/>
  <c r="CK35" i="11"/>
  <c r="CJ35" i="11"/>
  <c r="KP17" i="11"/>
  <c r="KH17" i="11"/>
  <c r="GT17" i="11"/>
  <c r="KP16" i="11"/>
  <c r="KH16" i="11"/>
  <c r="GT16" i="11"/>
  <c r="KP15" i="11"/>
  <c r="KH15" i="11"/>
  <c r="GT15" i="11"/>
  <c r="KP14" i="11"/>
  <c r="KH14" i="11"/>
  <c r="GT14" i="11"/>
  <c r="KP13" i="11"/>
  <c r="KH13" i="11"/>
  <c r="GT13" i="11"/>
  <c r="KP12" i="11"/>
  <c r="KH12" i="11"/>
  <c r="GT12" i="11"/>
  <c r="KJ20" i="11"/>
  <c r="KI20" i="11"/>
  <c r="CK20" i="11"/>
  <c r="CJ20" i="11"/>
  <c r="KP9" i="11"/>
  <c r="KH9" i="11"/>
  <c r="GT9" i="11"/>
  <c r="GI9" i="11"/>
  <c r="CM9" i="11"/>
  <c r="CN9" i="11" s="1"/>
  <c r="CI9" i="11"/>
  <c r="AB9" i="11"/>
  <c r="GA6" i="11"/>
  <c r="OK6" i="11" s="1"/>
  <c r="OL6" i="11" s="1"/>
  <c r="CX6" i="11"/>
  <c r="GA5" i="11"/>
  <c r="OK5" i="11" s="1"/>
  <c r="OL5" i="11" s="1"/>
  <c r="CX5" i="11"/>
  <c r="CX4" i="11"/>
  <c r="GA4" i="11"/>
  <c r="KJ19" i="11"/>
  <c r="KI19" i="11"/>
  <c r="CK19" i="11"/>
  <c r="CJ19" i="11"/>
  <c r="KJ18" i="11"/>
  <c r="KI18" i="11"/>
  <c r="CK18" i="11"/>
  <c r="CJ18" i="11"/>
  <c r="GA3" i="11"/>
  <c r="OK3" i="11" s="1"/>
  <c r="OL3" i="11" s="1"/>
  <c r="CX3" i="11"/>
  <c r="CK3" i="11"/>
  <c r="CJ3" i="11"/>
  <c r="KJ5" i="11"/>
  <c r="KI5" i="11"/>
  <c r="CK5" i="11"/>
  <c r="CJ5" i="11"/>
  <c r="KJ3" i="11"/>
  <c r="KI3" i="11"/>
  <c r="KR11" i="11"/>
  <c r="OQ11" i="11" s="1"/>
  <c r="GI3" i="11"/>
  <c r="KH7" i="11"/>
  <c r="GI5" i="11"/>
  <c r="CJ51" i="11"/>
  <c r="CK51" i="11"/>
  <c r="CJ47" i="11"/>
  <c r="CK47" i="11"/>
  <c r="CJ43" i="11"/>
  <c r="CK43" i="11"/>
  <c r="GA34" i="11"/>
  <c r="CX34" i="11"/>
  <c r="GA32" i="11"/>
  <c r="CX32" i="11"/>
  <c r="CK50" i="11"/>
  <c r="CJ50" i="11"/>
  <c r="CK46" i="11"/>
  <c r="CJ46" i="11"/>
  <c r="CK42" i="11"/>
  <c r="CJ42" i="11"/>
  <c r="CJ41" i="11"/>
  <c r="CK41" i="11"/>
  <c r="GA22" i="11"/>
  <c r="GE22" i="11" s="1"/>
  <c r="GF22" i="11" s="1"/>
  <c r="CX22" i="11"/>
  <c r="CJ38" i="11"/>
  <c r="CK38" i="11"/>
  <c r="CJ36" i="11"/>
  <c r="CK36" i="11"/>
  <c r="CK34" i="11"/>
  <c r="CJ34" i="11"/>
  <c r="GA21" i="11"/>
  <c r="OK21" i="11" s="1"/>
  <c r="OL21" i="11" s="1"/>
  <c r="CX21" i="11"/>
  <c r="GA20" i="11"/>
  <c r="OK20" i="11" s="1"/>
  <c r="OL20" i="11" s="1"/>
  <c r="CX20" i="11"/>
  <c r="CK37" i="11"/>
  <c r="CJ37" i="11"/>
  <c r="GB35" i="11"/>
  <c r="GC35" i="11"/>
  <c r="CK33" i="11"/>
  <c r="CJ33" i="11"/>
  <c r="CK32" i="11"/>
  <c r="CJ32" i="11"/>
  <c r="GI17" i="11"/>
  <c r="CM17" i="11"/>
  <c r="CN17" i="11" s="1"/>
  <c r="CI17" i="11"/>
  <c r="AB17" i="11"/>
  <c r="GI16" i="11"/>
  <c r="CM16" i="11"/>
  <c r="CN16" i="11" s="1"/>
  <c r="CI16" i="11"/>
  <c r="AB16" i="11"/>
  <c r="GI15" i="11"/>
  <c r="CM15" i="11"/>
  <c r="CN15" i="11" s="1"/>
  <c r="CI15" i="11"/>
  <c r="AB15" i="11"/>
  <c r="GI14" i="11"/>
  <c r="CM14" i="11"/>
  <c r="CN14" i="11" s="1"/>
  <c r="CI14" i="11"/>
  <c r="AB14" i="11"/>
  <c r="GI13" i="11"/>
  <c r="CM13" i="11"/>
  <c r="CN13" i="11" s="1"/>
  <c r="CI13" i="11"/>
  <c r="AB13" i="11"/>
  <c r="GI12" i="11"/>
  <c r="CM12" i="11"/>
  <c r="CN12" i="11" s="1"/>
  <c r="CI12" i="11"/>
  <c r="AB12" i="11"/>
  <c r="KJ22" i="11"/>
  <c r="KI22" i="11"/>
  <c r="CK22" i="11"/>
  <c r="CJ22" i="11"/>
  <c r="KJ21" i="11"/>
  <c r="KI21" i="11"/>
  <c r="CK21" i="11"/>
  <c r="CJ21" i="11"/>
  <c r="KP11" i="11"/>
  <c r="KH11" i="11"/>
  <c r="GT11" i="11"/>
  <c r="GI11" i="11"/>
  <c r="CM11" i="11"/>
  <c r="CN11" i="11" s="1"/>
  <c r="CI11" i="11"/>
  <c r="AB11" i="11"/>
  <c r="KP10" i="11"/>
  <c r="KH10" i="11"/>
  <c r="GT10" i="11"/>
  <c r="GI10" i="11"/>
  <c r="CM10" i="11"/>
  <c r="CN10" i="11" s="1"/>
  <c r="CI10" i="11"/>
  <c r="AB10" i="11"/>
  <c r="KP8" i="11"/>
  <c r="KH8" i="11"/>
  <c r="GT8" i="11"/>
  <c r="GI8" i="11"/>
  <c r="CM8" i="11"/>
  <c r="CN8" i="11" s="1"/>
  <c r="CI8" i="11"/>
  <c r="AB8" i="11"/>
  <c r="KJ31" i="11"/>
  <c r="KI31" i="11"/>
  <c r="CK31" i="11"/>
  <c r="CJ31" i="11"/>
  <c r="GA7" i="11"/>
  <c r="CX7" i="11"/>
  <c r="GA2" i="11"/>
  <c r="OK2" i="11" s="1"/>
  <c r="OL2" i="11" s="1"/>
  <c r="CX2" i="11"/>
  <c r="GC16" i="11"/>
  <c r="GB16" i="11"/>
  <c r="GC15" i="11"/>
  <c r="GB15" i="11"/>
  <c r="GC14" i="11"/>
  <c r="GB14" i="11"/>
  <c r="GC11" i="11"/>
  <c r="GB11" i="11"/>
  <c r="CK7" i="11"/>
  <c r="CJ7" i="11"/>
  <c r="KJ6" i="11"/>
  <c r="KI6" i="11"/>
  <c r="CK6" i="11"/>
  <c r="CJ6" i="11"/>
  <c r="KJ4" i="11"/>
  <c r="KI4" i="11"/>
  <c r="CK4" i="11"/>
  <c r="CJ4" i="11"/>
  <c r="KJ2" i="11"/>
  <c r="KI2" i="11"/>
  <c r="CK2" i="11"/>
  <c r="CJ2" i="11"/>
  <c r="GI34" i="11"/>
  <c r="GJ34" i="11" s="1"/>
  <c r="GI33" i="11"/>
  <c r="GJ33" i="11" s="1"/>
  <c r="GI32" i="11"/>
  <c r="GJ32" i="11" s="1"/>
  <c r="KR31" i="11"/>
  <c r="OQ31" i="11" s="1"/>
  <c r="GI22" i="11"/>
  <c r="GI21" i="11"/>
  <c r="KR8" i="11"/>
  <c r="OQ8" i="11" s="1"/>
  <c r="KR10" i="11"/>
  <c r="OQ10" i="11" s="1"/>
  <c r="KR9" i="11"/>
  <c r="OQ9" i="11" s="1"/>
  <c r="KP7" i="11"/>
  <c r="GI7" i="11"/>
  <c r="GI6" i="11"/>
  <c r="GI4" i="11"/>
  <c r="GI2" i="11"/>
  <c r="JP2" i="10"/>
  <c r="CB2" i="10"/>
  <c r="AJ2" i="10"/>
  <c r="EC2" i="10"/>
  <c r="ED2" i="10" s="1"/>
  <c r="HX2" i="10"/>
  <c r="AJ3" i="10"/>
  <c r="GQ3" i="10"/>
  <c r="EX4" i="10"/>
  <c r="EX5" i="10"/>
  <c r="EB6" i="10"/>
  <c r="BF2" i="10"/>
  <c r="DG2" i="10"/>
  <c r="DH2" i="10" s="1"/>
  <c r="EY2" i="10"/>
  <c r="EZ2" i="10" s="1"/>
  <c r="HB2" i="10"/>
  <c r="IT2" i="10"/>
  <c r="BF3" i="10"/>
  <c r="EB4" i="10"/>
  <c r="FT4" i="10"/>
  <c r="EB5" i="10"/>
  <c r="FT5" i="10"/>
  <c r="EX6" i="10"/>
  <c r="KO2" i="10"/>
  <c r="Y2" i="10"/>
  <c r="AU2" i="10"/>
  <c r="BQ2" i="10"/>
  <c r="CM2" i="10"/>
  <c r="DR2" i="10"/>
  <c r="DS2" i="10" s="1"/>
  <c r="EN2" i="10"/>
  <c r="EO2" i="10" s="1"/>
  <c r="FJ2" i="10"/>
  <c r="FK2" i="10" s="1"/>
  <c r="GQ2" i="10"/>
  <c r="HM2" i="10"/>
  <c r="II2" i="10"/>
  <c r="JE2" i="10"/>
  <c r="KA2" i="10"/>
  <c r="Y3" i="10"/>
  <c r="AU3" i="10"/>
  <c r="BQ3" i="10"/>
  <c r="CM3" i="10"/>
  <c r="DQ4" i="10"/>
  <c r="EM4" i="10"/>
  <c r="FI4" i="10"/>
  <c r="GD4" i="10"/>
  <c r="KK4" i="10" s="1"/>
  <c r="NC4" i="10" s="1"/>
  <c r="DQ5" i="10"/>
  <c r="EM5" i="10"/>
  <c r="FI5" i="10"/>
  <c r="GD5" i="10"/>
  <c r="KK5" i="10" s="1"/>
  <c r="NC5" i="10" s="1"/>
  <c r="JQ5" i="10"/>
  <c r="JR5" i="10" s="1"/>
  <c r="DQ6" i="10"/>
  <c r="EM6" i="10"/>
  <c r="FI6" i="10"/>
  <c r="GD6" i="10"/>
  <c r="KK6" i="10" s="1"/>
  <c r="NC6" i="10" s="1"/>
  <c r="CX2" i="10"/>
  <c r="CY2" i="10" s="1"/>
  <c r="CT2" i="10"/>
  <c r="AB2" i="10"/>
  <c r="KP2" i="10"/>
  <c r="KH2" i="10"/>
  <c r="GT2" i="10"/>
  <c r="CX3" i="10"/>
  <c r="CY3" i="10" s="1"/>
  <c r="CT3" i="10"/>
  <c r="AB3" i="10"/>
  <c r="GD2" i="10"/>
  <c r="KK2" i="10" s="1"/>
  <c r="NC2" i="10" s="1"/>
  <c r="KQ2" i="10"/>
  <c r="NI2" i="10" s="1"/>
  <c r="GH2" i="10"/>
  <c r="FT2" i="10"/>
  <c r="GA3" i="10"/>
  <c r="DI3" i="10"/>
  <c r="GI3" i="10"/>
  <c r="GJ3" i="10" s="1"/>
  <c r="FW3" i="10"/>
  <c r="GT3" i="10"/>
  <c r="GA4" i="10"/>
  <c r="DI4" i="10"/>
  <c r="FW4" i="10"/>
  <c r="GA5" i="10"/>
  <c r="DI5" i="10"/>
  <c r="FW5" i="10"/>
  <c r="FW2" i="10"/>
  <c r="DF3" i="10"/>
  <c r="DQ3" i="10"/>
  <c r="EB3" i="10"/>
  <c r="EM3" i="10"/>
  <c r="EX3" i="10"/>
  <c r="FI3" i="10"/>
  <c r="FT3" i="10"/>
  <c r="GD3" i="10"/>
  <c r="KK3" i="10" s="1"/>
  <c r="NC3" i="10" s="1"/>
  <c r="GH3" i="10"/>
  <c r="HC3" i="10"/>
  <c r="HD3" i="10" s="1"/>
  <c r="HN3" i="10"/>
  <c r="HO3" i="10" s="1"/>
  <c r="HY3" i="10"/>
  <c r="HZ3" i="10" s="1"/>
  <c r="IJ3" i="10"/>
  <c r="IK3" i="10" s="1"/>
  <c r="IU3" i="10"/>
  <c r="IV3" i="10" s="1"/>
  <c r="JF3" i="10"/>
  <c r="JG3" i="10" s="1"/>
  <c r="JQ3" i="10"/>
  <c r="JR3" i="10" s="1"/>
  <c r="Z4" i="10"/>
  <c r="AA4" i="10" s="1"/>
  <c r="AK4" i="10"/>
  <c r="AL4" i="10" s="1"/>
  <c r="AV4" i="10"/>
  <c r="AW4" i="10" s="1"/>
  <c r="BG4" i="10"/>
  <c r="BH4" i="10" s="1"/>
  <c r="BR4" i="10"/>
  <c r="BS4" i="10" s="1"/>
  <c r="CC4" i="10"/>
  <c r="CD4" i="10" s="1"/>
  <c r="CN4" i="10"/>
  <c r="CO4" i="10" s="1"/>
  <c r="GH4" i="10"/>
  <c r="GR4" i="10"/>
  <c r="GS4" i="10" s="1"/>
  <c r="HC4" i="10"/>
  <c r="HD4" i="10" s="1"/>
  <c r="HN4" i="10"/>
  <c r="HO4" i="10" s="1"/>
  <c r="HY4" i="10"/>
  <c r="HZ4" i="10" s="1"/>
  <c r="IJ4" i="10"/>
  <c r="IK4" i="10" s="1"/>
  <c r="IU4" i="10"/>
  <c r="IV4" i="10" s="1"/>
  <c r="JF4" i="10"/>
  <c r="JG4" i="10" s="1"/>
  <c r="JQ4" i="10"/>
  <c r="JR4" i="10" s="1"/>
  <c r="Z5" i="10"/>
  <c r="AA5" i="10" s="1"/>
  <c r="AK5" i="10"/>
  <c r="AL5" i="10" s="1"/>
  <c r="AV5" i="10"/>
  <c r="AW5" i="10" s="1"/>
  <c r="BG5" i="10"/>
  <c r="BH5" i="10" s="1"/>
  <c r="BR5" i="10"/>
  <c r="BS5" i="10" s="1"/>
  <c r="CC5" i="10"/>
  <c r="CD5" i="10" s="1"/>
  <c r="CN5" i="10"/>
  <c r="CO5" i="10" s="1"/>
  <c r="GH5" i="10"/>
  <c r="GR5" i="10"/>
  <c r="GS5" i="10" s="1"/>
  <c r="HC5" i="10"/>
  <c r="HD5" i="10" s="1"/>
  <c r="HN5" i="10"/>
  <c r="HO5" i="10" s="1"/>
  <c r="HY5" i="10"/>
  <c r="HZ5" i="10" s="1"/>
  <c r="IJ5" i="10"/>
  <c r="IK5" i="10" s="1"/>
  <c r="IU5" i="10"/>
  <c r="IV5" i="10" s="1"/>
  <c r="JF5" i="10"/>
  <c r="JG5" i="10" s="1"/>
  <c r="KQ3" i="10"/>
  <c r="NI3" i="10" s="1"/>
  <c r="KO3" i="10"/>
  <c r="KA3" i="10"/>
  <c r="KO4" i="10"/>
  <c r="KA4" i="10"/>
  <c r="KO5" i="10"/>
  <c r="KA5" i="10"/>
  <c r="GA6" i="10"/>
  <c r="FW6" i="10"/>
  <c r="CX22" i="10"/>
  <c r="CY22" i="10" s="1"/>
  <c r="CT22" i="10"/>
  <c r="AB22" i="10"/>
  <c r="CX24" i="10"/>
  <c r="CY24" i="10" s="1"/>
  <c r="CT24" i="10"/>
  <c r="AB24" i="10"/>
  <c r="CX26" i="10"/>
  <c r="CY26" i="10" s="1"/>
  <c r="CT26" i="10"/>
  <c r="AB26" i="10"/>
  <c r="CX23" i="10"/>
  <c r="CY23" i="10" s="1"/>
  <c r="CT23" i="10"/>
  <c r="AB23" i="10"/>
  <c r="CX25" i="10"/>
  <c r="CY25" i="10" s="1"/>
  <c r="CT25" i="10"/>
  <c r="AB25" i="10"/>
  <c r="CX27" i="10"/>
  <c r="CY27" i="10" s="1"/>
  <c r="CT27" i="10"/>
  <c r="AB27" i="10"/>
  <c r="KQ4" i="10"/>
  <c r="NI4" i="10" s="1"/>
  <c r="KQ5" i="10"/>
  <c r="NI5" i="10" s="1"/>
  <c r="Z6" i="10"/>
  <c r="AA6" i="10" s="1"/>
  <c r="AK6" i="10"/>
  <c r="AL6" i="10" s="1"/>
  <c r="AV6" i="10"/>
  <c r="AW6" i="10" s="1"/>
  <c r="CC6" i="10"/>
  <c r="CD6" i="10" s="1"/>
  <c r="CN6" i="10"/>
  <c r="CO6" i="10" s="1"/>
  <c r="GH6" i="10"/>
  <c r="GR6" i="10"/>
  <c r="GS6" i="10" s="1"/>
  <c r="HM6" i="10"/>
  <c r="HX6" i="10"/>
  <c r="II6" i="10"/>
  <c r="IT6" i="10"/>
  <c r="JE6" i="10"/>
  <c r="JP6" i="10"/>
  <c r="KA6" i="10"/>
  <c r="KO6" i="10"/>
  <c r="KQ6" i="10"/>
  <c r="NI6" i="10" s="1"/>
  <c r="KA5" i="6"/>
  <c r="KB5" i="6"/>
  <c r="KC5" i="6" s="1"/>
  <c r="KA2" i="6"/>
  <c r="KB2" i="6"/>
  <c r="KC2" i="6" s="1"/>
  <c r="IT2" i="6"/>
  <c r="IU19" i="6"/>
  <c r="IV19" i="6" s="1"/>
  <c r="IU22" i="6"/>
  <c r="IV22" i="6" s="1"/>
  <c r="IU21" i="6"/>
  <c r="IV21" i="6" s="1"/>
  <c r="KA20" i="6"/>
  <c r="KA22" i="6"/>
  <c r="KA6" i="6"/>
  <c r="KB6" i="6"/>
  <c r="KC6" i="6" s="1"/>
  <c r="KA4" i="6"/>
  <c r="KB4" i="6"/>
  <c r="KC4" i="6" s="1"/>
  <c r="KA3" i="6"/>
  <c r="KB3" i="6"/>
  <c r="KC3" i="6" s="1"/>
  <c r="KA19" i="6"/>
  <c r="KA21" i="6"/>
  <c r="JF11" i="2"/>
  <c r="JG11" i="2" s="1"/>
  <c r="JE9" i="2"/>
  <c r="JE22" i="2"/>
  <c r="JE4" i="2"/>
  <c r="JE3" i="2"/>
  <c r="JF10" i="2"/>
  <c r="JG10" i="2" s="1"/>
  <c r="JF8" i="2"/>
  <c r="JG8" i="2" s="1"/>
  <c r="JF7" i="2"/>
  <c r="JG7" i="2" s="1"/>
  <c r="JF6" i="2"/>
  <c r="JG6" i="2" s="1"/>
  <c r="JF19" i="2"/>
  <c r="JG19" i="2" s="1"/>
  <c r="JF5" i="2"/>
  <c r="JG5" i="2" s="1"/>
  <c r="JF2" i="2"/>
  <c r="JG2" i="2" s="1"/>
  <c r="IT6" i="6"/>
  <c r="IT5" i="6"/>
  <c r="IU4" i="6"/>
  <c r="IV4" i="6" s="1"/>
  <c r="IU3" i="6"/>
  <c r="IV3" i="6" s="1"/>
  <c r="HM23" i="4"/>
  <c r="HM22" i="4"/>
  <c r="HM20" i="4"/>
  <c r="HM18" i="4"/>
  <c r="HM12" i="4"/>
  <c r="HM6" i="4"/>
  <c r="HM4" i="4"/>
  <c r="HM33" i="4"/>
  <c r="HN31" i="4"/>
  <c r="HO31" i="4" s="1"/>
  <c r="HN21" i="4"/>
  <c r="HO21" i="4" s="1"/>
  <c r="HN19" i="4"/>
  <c r="HO19" i="4" s="1"/>
  <c r="HN32" i="4"/>
  <c r="HO32" i="4" s="1"/>
  <c r="HN9" i="4"/>
  <c r="HO9" i="4" s="1"/>
  <c r="KA23" i="4"/>
  <c r="KA22" i="4"/>
  <c r="KA20" i="4"/>
  <c r="KA18" i="4"/>
  <c r="KA17" i="4"/>
  <c r="KA15" i="4"/>
  <c r="KA13" i="4"/>
  <c r="KA11" i="4"/>
  <c r="KA9" i="4"/>
  <c r="KA7" i="4"/>
  <c r="KA5" i="4"/>
  <c r="KA3" i="4"/>
  <c r="KB24" i="4"/>
  <c r="KC24" i="4" s="1"/>
  <c r="KB31" i="4"/>
  <c r="KC31" i="4" s="1"/>
  <c r="KB21" i="4"/>
  <c r="KC21" i="4" s="1"/>
  <c r="KB19" i="4"/>
  <c r="KC19" i="4" s="1"/>
  <c r="KB32" i="4"/>
  <c r="KC32" i="4" s="1"/>
  <c r="KB16" i="4"/>
  <c r="KC16" i="4" s="1"/>
  <c r="KB14" i="4"/>
  <c r="KC14" i="4" s="1"/>
  <c r="KB12" i="4"/>
  <c r="KC12" i="4" s="1"/>
  <c r="KB10" i="4"/>
  <c r="KC10" i="4" s="1"/>
  <c r="KB8" i="4"/>
  <c r="KC8" i="4" s="1"/>
  <c r="KB6" i="4"/>
  <c r="KC6" i="4" s="1"/>
  <c r="KB4" i="4"/>
  <c r="KC4" i="4" s="1"/>
  <c r="KB33" i="4"/>
  <c r="KC33" i="4" s="1"/>
  <c r="HM8" i="4"/>
  <c r="HM5" i="4"/>
  <c r="HM3" i="4"/>
  <c r="HM24" i="4"/>
  <c r="HM11" i="4"/>
  <c r="HM10" i="4"/>
  <c r="HM7" i="4"/>
  <c r="HM17" i="4"/>
  <c r="HM16" i="4"/>
  <c r="HM14" i="4"/>
  <c r="HM13" i="4"/>
  <c r="HM15" i="4"/>
  <c r="JD33" i="4"/>
  <c r="JE33" i="4" s="1"/>
  <c r="JD3" i="4"/>
  <c r="JF3" i="4" s="1"/>
  <c r="JG3" i="4" s="1"/>
  <c r="JD4" i="4"/>
  <c r="JE4" i="4" s="1"/>
  <c r="JD5" i="4"/>
  <c r="JF5" i="4" s="1"/>
  <c r="JG5" i="4" s="1"/>
  <c r="JD6" i="4"/>
  <c r="JE6" i="4" s="1"/>
  <c r="JD7" i="4"/>
  <c r="JF7" i="4" s="1"/>
  <c r="JG7" i="4" s="1"/>
  <c r="JD8" i="4"/>
  <c r="JE8" i="4" s="1"/>
  <c r="JD9" i="4"/>
  <c r="JF9" i="4" s="1"/>
  <c r="JG9" i="4" s="1"/>
  <c r="JD10" i="4"/>
  <c r="JE10" i="4" s="1"/>
  <c r="JD11" i="4"/>
  <c r="JF11" i="4" s="1"/>
  <c r="JG11" i="4" s="1"/>
  <c r="JD12" i="4"/>
  <c r="JE12" i="4" s="1"/>
  <c r="JD13" i="4"/>
  <c r="JF13" i="4" s="1"/>
  <c r="JG13" i="4" s="1"/>
  <c r="JD14" i="4"/>
  <c r="JE14" i="4" s="1"/>
  <c r="JD15" i="4"/>
  <c r="JF15" i="4" s="1"/>
  <c r="JG15" i="4" s="1"/>
  <c r="JD16" i="4"/>
  <c r="JE16" i="4" s="1"/>
  <c r="JD17" i="4"/>
  <c r="JF17" i="4" s="1"/>
  <c r="JG17" i="4" s="1"/>
  <c r="JD32" i="4"/>
  <c r="JE32" i="4" s="1"/>
  <c r="JD18" i="4"/>
  <c r="JF18" i="4" s="1"/>
  <c r="JG18" i="4" s="1"/>
  <c r="JD19" i="4"/>
  <c r="JE19" i="4" s="1"/>
  <c r="JD20" i="4"/>
  <c r="JF20" i="4" s="1"/>
  <c r="JG20" i="4" s="1"/>
  <c r="JD21" i="4"/>
  <c r="JE21" i="4" s="1"/>
  <c r="JD22" i="4"/>
  <c r="JF22" i="4" s="1"/>
  <c r="JG22" i="4" s="1"/>
  <c r="JD31" i="4"/>
  <c r="JE31" i="4" s="1"/>
  <c r="JD23" i="4"/>
  <c r="JF23" i="4" s="1"/>
  <c r="JG23" i="4" s="1"/>
  <c r="JD24" i="4"/>
  <c r="JE24" i="4" s="1"/>
  <c r="JC33" i="4"/>
  <c r="JC3" i="4"/>
  <c r="JC4" i="4"/>
  <c r="JC5" i="4"/>
  <c r="JC6" i="4"/>
  <c r="JC7" i="4"/>
  <c r="JC8" i="4"/>
  <c r="JC9" i="4"/>
  <c r="JC10" i="4"/>
  <c r="JC11" i="4"/>
  <c r="JC12" i="4"/>
  <c r="JC13" i="4"/>
  <c r="JC14" i="4"/>
  <c r="JC15" i="4"/>
  <c r="JC16" i="4"/>
  <c r="JC17" i="4"/>
  <c r="JC32" i="4"/>
  <c r="JC18" i="4"/>
  <c r="JC19" i="4"/>
  <c r="JC20" i="4"/>
  <c r="JC21" i="4"/>
  <c r="JC22" i="4"/>
  <c r="JC31" i="4"/>
  <c r="JC23" i="4"/>
  <c r="JC24" i="4"/>
  <c r="JC2" i="4"/>
  <c r="JZ11" i="2"/>
  <c r="JY11" i="2"/>
  <c r="JZ2" i="2"/>
  <c r="JZ23" i="2"/>
  <c r="KB23" i="2" s="1"/>
  <c r="KC23" i="2" s="1"/>
  <c r="KD23" i="2" s="1"/>
  <c r="JZ3" i="2"/>
  <c r="KB3" i="2" s="1"/>
  <c r="KC3" i="2" s="1"/>
  <c r="JZ4" i="2"/>
  <c r="KB4" i="2" s="1"/>
  <c r="KC4" i="2" s="1"/>
  <c r="JZ5" i="2"/>
  <c r="JZ19" i="2"/>
  <c r="JZ6" i="2"/>
  <c r="JZ7" i="2"/>
  <c r="JZ22" i="2"/>
  <c r="KB22" i="2" s="1"/>
  <c r="KC22" i="2" s="1"/>
  <c r="JZ8" i="2"/>
  <c r="JZ9" i="2"/>
  <c r="KB9" i="2" s="1"/>
  <c r="KC9" i="2" s="1"/>
  <c r="JZ10" i="2"/>
  <c r="JY2" i="2"/>
  <c r="JY23" i="2"/>
  <c r="JY3" i="2"/>
  <c r="JY4" i="2"/>
  <c r="JY5" i="2"/>
  <c r="JY19" i="2"/>
  <c r="JY6" i="2"/>
  <c r="JY7" i="2"/>
  <c r="JY22" i="2"/>
  <c r="JY8" i="2"/>
  <c r="JY9" i="2"/>
  <c r="JY10" i="2"/>
  <c r="FW3" i="8"/>
  <c r="FW4" i="8"/>
  <c r="FW5" i="8"/>
  <c r="FW6" i="8"/>
  <c r="FW7" i="8"/>
  <c r="FW8" i="8"/>
  <c r="FW9" i="8"/>
  <c r="FW10" i="8"/>
  <c r="FW11" i="8"/>
  <c r="FW12" i="8"/>
  <c r="FW13" i="8"/>
  <c r="FW16" i="8"/>
  <c r="FV3" i="8"/>
  <c r="FV4" i="8"/>
  <c r="FV5" i="8"/>
  <c r="FV6" i="8"/>
  <c r="FV7" i="8"/>
  <c r="FV8" i="8"/>
  <c r="FV9" i="8"/>
  <c r="FV10" i="8"/>
  <c r="FV11" i="8"/>
  <c r="FV12" i="8"/>
  <c r="FV13" i="8"/>
  <c r="FV16" i="8"/>
  <c r="FV2" i="8"/>
  <c r="GM3" i="8"/>
  <c r="GM4" i="8"/>
  <c r="GM5" i="8"/>
  <c r="GM6" i="8"/>
  <c r="GM7" i="8"/>
  <c r="GM8" i="8"/>
  <c r="GM9" i="8"/>
  <c r="GM10" i="8"/>
  <c r="GM11" i="8"/>
  <c r="GM12" i="8"/>
  <c r="GM13" i="8"/>
  <c r="GM16" i="8"/>
  <c r="GL3" i="8"/>
  <c r="GL4" i="8"/>
  <c r="GL5" i="8"/>
  <c r="GL6" i="8"/>
  <c r="GL7" i="8"/>
  <c r="GL8" i="8"/>
  <c r="GL9" i="8"/>
  <c r="GL10" i="8"/>
  <c r="GL11" i="8"/>
  <c r="GL12" i="8"/>
  <c r="GL13" i="8"/>
  <c r="GL16" i="8"/>
  <c r="GL2" i="8"/>
  <c r="HW2" i="2"/>
  <c r="HX2" i="2" s="1"/>
  <c r="HW23" i="2"/>
  <c r="HX23" i="2" s="1"/>
  <c r="HW3" i="2"/>
  <c r="HX3" i="2" s="1"/>
  <c r="HW24" i="2"/>
  <c r="HX24" i="2" s="1"/>
  <c r="HW4" i="2"/>
  <c r="HY4" i="2" s="1"/>
  <c r="HZ4" i="2" s="1"/>
  <c r="HW5" i="2"/>
  <c r="HX5" i="2" s="1"/>
  <c r="HW19" i="2"/>
  <c r="HX19" i="2" s="1"/>
  <c r="HW6" i="2"/>
  <c r="HX6" i="2" s="1"/>
  <c r="HW7" i="2"/>
  <c r="HX7" i="2" s="1"/>
  <c r="HW22" i="2"/>
  <c r="HY22" i="2" s="1"/>
  <c r="HZ22" i="2" s="1"/>
  <c r="HW8" i="2"/>
  <c r="HX8" i="2" s="1"/>
  <c r="HW9" i="2"/>
  <c r="HY9" i="2" s="1"/>
  <c r="HZ9" i="2" s="1"/>
  <c r="HW10" i="2"/>
  <c r="HX10" i="2" s="1"/>
  <c r="HV2" i="2"/>
  <c r="HV23" i="2"/>
  <c r="HV3" i="2"/>
  <c r="HV24" i="2"/>
  <c r="HV4" i="2"/>
  <c r="HV5" i="2"/>
  <c r="HV19" i="2"/>
  <c r="HV6" i="2"/>
  <c r="HV7" i="2"/>
  <c r="HV22" i="2"/>
  <c r="HV8" i="2"/>
  <c r="HV9" i="2"/>
  <c r="HV10" i="2"/>
  <c r="HW21" i="6"/>
  <c r="HY21" i="6" s="1"/>
  <c r="HZ21" i="6" s="1"/>
  <c r="HW2" i="6"/>
  <c r="HX2" i="6" s="1"/>
  <c r="HW3" i="6"/>
  <c r="HX3" i="6" s="1"/>
  <c r="HW4" i="6"/>
  <c r="HX4" i="6" s="1"/>
  <c r="HW22" i="6"/>
  <c r="HY22" i="6" s="1"/>
  <c r="HZ22" i="6" s="1"/>
  <c r="HW5" i="6"/>
  <c r="HY5" i="6" s="1"/>
  <c r="HZ5" i="6" s="1"/>
  <c r="HW6" i="6"/>
  <c r="HX6" i="6" s="1"/>
  <c r="HW19" i="6"/>
  <c r="HY19" i="6" s="1"/>
  <c r="HZ19" i="6" s="1"/>
  <c r="HV21" i="6"/>
  <c r="HV2" i="6"/>
  <c r="HV3" i="6"/>
  <c r="HV4" i="6"/>
  <c r="HV22" i="6"/>
  <c r="HV5" i="6"/>
  <c r="HV6" i="6"/>
  <c r="HV19" i="6"/>
  <c r="HV20" i="6"/>
  <c r="EQ3" i="8"/>
  <c r="EQ4" i="8"/>
  <c r="EQ5" i="8"/>
  <c r="EQ6" i="8"/>
  <c r="EQ7" i="8"/>
  <c r="EQ8" i="8"/>
  <c r="EQ9" i="8"/>
  <c r="EQ10" i="8"/>
  <c r="EQ11" i="8"/>
  <c r="EQ12" i="8"/>
  <c r="EQ13" i="8"/>
  <c r="EQ16" i="8"/>
  <c r="EQ2" i="8"/>
  <c r="EP3" i="8"/>
  <c r="EP4" i="8"/>
  <c r="EP5" i="8"/>
  <c r="EP6" i="8"/>
  <c r="EP7" i="8"/>
  <c r="EP8" i="8"/>
  <c r="EP9" i="8"/>
  <c r="EP10" i="8"/>
  <c r="EP11" i="8"/>
  <c r="EP12" i="8"/>
  <c r="EP13" i="8"/>
  <c r="EP16" i="8"/>
  <c r="EP2" i="8"/>
  <c r="HK17" i="2"/>
  <c r="HL17" i="2"/>
  <c r="HM17" i="2" s="1"/>
  <c r="HK18" i="2"/>
  <c r="HL18" i="2"/>
  <c r="HM18" i="2" s="1"/>
  <c r="HL16" i="2"/>
  <c r="HN16" i="2" s="1"/>
  <c r="HO16" i="2" s="1"/>
  <c r="HP16" i="2" s="1"/>
  <c r="HK16" i="2"/>
  <c r="HL2" i="2"/>
  <c r="HM2" i="2" s="1"/>
  <c r="HL23" i="2"/>
  <c r="HM23" i="2" s="1"/>
  <c r="HL3" i="2"/>
  <c r="HN3" i="2" s="1"/>
  <c r="HO3" i="2" s="1"/>
  <c r="HL24" i="2"/>
  <c r="HM24" i="2" s="1"/>
  <c r="HL4" i="2"/>
  <c r="HN4" i="2" s="1"/>
  <c r="HO4" i="2" s="1"/>
  <c r="HL5" i="2"/>
  <c r="HN5" i="2" s="1"/>
  <c r="HO5" i="2" s="1"/>
  <c r="HL19" i="2"/>
  <c r="HN19" i="2" s="1"/>
  <c r="HO19" i="2" s="1"/>
  <c r="HL6" i="2"/>
  <c r="HM6" i="2" s="1"/>
  <c r="HL7" i="2"/>
  <c r="HM7" i="2" s="1"/>
  <c r="HL22" i="2"/>
  <c r="HN22" i="2" s="1"/>
  <c r="HO22" i="2" s="1"/>
  <c r="HL8" i="2"/>
  <c r="HN8" i="2" s="1"/>
  <c r="HO8" i="2" s="1"/>
  <c r="HL9" i="2"/>
  <c r="HN9" i="2" s="1"/>
  <c r="HO9" i="2" s="1"/>
  <c r="HL10" i="2"/>
  <c r="HM10" i="2" s="1"/>
  <c r="HK2" i="2"/>
  <c r="HK23" i="2"/>
  <c r="HK3" i="2"/>
  <c r="HK24" i="2"/>
  <c r="HK4" i="2"/>
  <c r="HK5" i="2"/>
  <c r="HK19" i="2"/>
  <c r="HK6" i="2"/>
  <c r="HK7" i="2"/>
  <c r="HK22" i="2"/>
  <c r="HK8" i="2"/>
  <c r="HK9" i="2"/>
  <c r="HK10" i="2"/>
  <c r="EY3" i="8"/>
  <c r="EY4" i="8"/>
  <c r="EY5" i="8"/>
  <c r="EY6" i="8"/>
  <c r="EY7" i="8"/>
  <c r="EY8" i="8"/>
  <c r="EY9" i="8"/>
  <c r="EY10" i="8"/>
  <c r="EY11" i="8"/>
  <c r="EY12" i="8"/>
  <c r="EY13" i="8"/>
  <c r="EY16" i="8"/>
  <c r="EY2" i="8"/>
  <c r="EX3" i="8"/>
  <c r="EX4" i="8"/>
  <c r="EX5" i="8"/>
  <c r="EX6" i="8"/>
  <c r="EX7" i="8"/>
  <c r="EX8" i="8"/>
  <c r="EX9" i="8"/>
  <c r="EX10" i="8"/>
  <c r="EX11" i="8"/>
  <c r="EX12" i="8"/>
  <c r="EX13" i="8"/>
  <c r="EX16" i="8"/>
  <c r="EX2" i="8"/>
  <c r="JO11" i="2"/>
  <c r="JP11" i="2" s="1"/>
  <c r="JN11" i="2"/>
  <c r="JO2" i="2"/>
  <c r="JQ2" i="2" s="1"/>
  <c r="JR2" i="2" s="1"/>
  <c r="JO23" i="2"/>
  <c r="JQ23" i="2" s="1"/>
  <c r="JR23" i="2" s="1"/>
  <c r="JS23" i="2" s="1"/>
  <c r="JO3" i="2"/>
  <c r="JQ3" i="2" s="1"/>
  <c r="JR3" i="2" s="1"/>
  <c r="JO24" i="2"/>
  <c r="JQ24" i="2" s="1"/>
  <c r="JR24" i="2" s="1"/>
  <c r="JS24" i="2" s="1"/>
  <c r="JO4" i="2"/>
  <c r="JP4" i="2" s="1"/>
  <c r="JO5" i="2"/>
  <c r="JQ5" i="2" s="1"/>
  <c r="JR5" i="2" s="1"/>
  <c r="JO19" i="2"/>
  <c r="JQ19" i="2" s="1"/>
  <c r="JR19" i="2" s="1"/>
  <c r="JO6" i="2"/>
  <c r="JQ6" i="2" s="1"/>
  <c r="JR6" i="2" s="1"/>
  <c r="JO7" i="2"/>
  <c r="JQ7" i="2" s="1"/>
  <c r="JR7" i="2" s="1"/>
  <c r="JO22" i="2"/>
  <c r="JQ22" i="2" s="1"/>
  <c r="JR22" i="2" s="1"/>
  <c r="JO8" i="2"/>
  <c r="JQ8" i="2" s="1"/>
  <c r="JR8" i="2" s="1"/>
  <c r="JO9" i="2"/>
  <c r="JQ9" i="2" s="1"/>
  <c r="JR9" i="2" s="1"/>
  <c r="JO10" i="2"/>
  <c r="JQ10" i="2" s="1"/>
  <c r="JR10" i="2" s="1"/>
  <c r="JN2" i="2"/>
  <c r="JN23" i="2"/>
  <c r="JN3" i="2"/>
  <c r="JN24" i="2"/>
  <c r="JN4" i="2"/>
  <c r="JN5" i="2"/>
  <c r="JN19" i="2"/>
  <c r="JN6" i="2"/>
  <c r="JN7" i="2"/>
  <c r="JN22" i="2"/>
  <c r="JN8" i="2"/>
  <c r="JN9" i="2"/>
  <c r="JN10" i="2"/>
  <c r="HL21" i="6"/>
  <c r="HM21" i="6" s="1"/>
  <c r="HL2" i="6"/>
  <c r="HN2" i="6" s="1"/>
  <c r="HO2" i="6" s="1"/>
  <c r="HL3" i="6"/>
  <c r="HM3" i="6" s="1"/>
  <c r="HL4" i="6"/>
  <c r="HM4" i="6" s="1"/>
  <c r="HL22" i="6"/>
  <c r="HN22" i="6" s="1"/>
  <c r="HO22" i="6" s="1"/>
  <c r="HL5" i="6"/>
  <c r="HN5" i="6" s="1"/>
  <c r="HO5" i="6" s="1"/>
  <c r="HL6" i="6"/>
  <c r="HM6" i="6" s="1"/>
  <c r="HL19" i="6"/>
  <c r="HM19" i="6" s="1"/>
  <c r="HL20" i="6"/>
  <c r="HK21" i="6"/>
  <c r="HK2" i="6"/>
  <c r="HK3" i="6"/>
  <c r="HK4" i="6"/>
  <c r="HK22" i="6"/>
  <c r="HK5" i="6"/>
  <c r="HK6" i="6"/>
  <c r="HK19" i="6"/>
  <c r="HK20" i="6"/>
  <c r="IH19" i="6"/>
  <c r="II19" i="6" s="1"/>
  <c r="IG19" i="6"/>
  <c r="GI2" i="10" l="1"/>
  <c r="GJ2" i="10" s="1"/>
  <c r="GE3" i="10"/>
  <c r="GF3" i="10" s="1"/>
  <c r="DI2" i="10"/>
  <c r="GC10" i="11"/>
  <c r="GC8" i="11"/>
  <c r="GC12" i="11"/>
  <c r="GC17" i="11"/>
  <c r="OK4" i="11"/>
  <c r="OL4" i="11" s="1"/>
  <c r="NA5" i="10"/>
  <c r="NB5" i="10"/>
  <c r="NB4" i="10"/>
  <c r="NA4" i="10"/>
  <c r="NA2" i="10"/>
  <c r="NB2" i="10"/>
  <c r="KA11" i="2"/>
  <c r="OK10" i="11"/>
  <c r="OL10" i="11" s="1"/>
  <c r="OK15" i="11"/>
  <c r="OL15" i="11" s="1"/>
  <c r="OK11" i="11"/>
  <c r="OL11" i="11" s="1"/>
  <c r="NA3" i="10"/>
  <c r="NB3" i="10"/>
  <c r="BT6" i="10"/>
  <c r="NB6" i="10"/>
  <c r="NA6" i="10"/>
  <c r="JH11" i="2"/>
  <c r="OK8" i="11"/>
  <c r="OL8" i="11" s="1"/>
  <c r="NA5" i="6"/>
  <c r="NB5" i="6"/>
  <c r="NB4" i="6"/>
  <c r="NA4" i="6"/>
  <c r="NA3" i="6"/>
  <c r="NB3" i="6"/>
  <c r="NB6" i="6"/>
  <c r="NA6" i="6"/>
  <c r="NA2" i="6"/>
  <c r="NB2" i="6"/>
  <c r="NM2" i="4"/>
  <c r="NL2" i="4"/>
  <c r="OH2" i="2"/>
  <c r="OK7" i="11"/>
  <c r="OL7" i="11" s="1"/>
  <c r="GC9" i="11"/>
  <c r="OQ3" i="11"/>
  <c r="GC13" i="11"/>
  <c r="OK12" i="11"/>
  <c r="OL12" i="11" s="1"/>
  <c r="OK13" i="11"/>
  <c r="OL13" i="11" s="1"/>
  <c r="OK14" i="11"/>
  <c r="OL14" i="11" s="1"/>
  <c r="OK16" i="11"/>
  <c r="OL16" i="11" s="1"/>
  <c r="OK17" i="11"/>
  <c r="OL17" i="11" s="1"/>
  <c r="OK9" i="11"/>
  <c r="OL9" i="11" s="1"/>
  <c r="KT18" i="11"/>
  <c r="OR18" i="11"/>
  <c r="OI19" i="11"/>
  <c r="OH19" i="11"/>
  <c r="OI12" i="11"/>
  <c r="OH12" i="11"/>
  <c r="OI3" i="11"/>
  <c r="OH3" i="11"/>
  <c r="OI7" i="11"/>
  <c r="OH7" i="11"/>
  <c r="OI21" i="11"/>
  <c r="OH21" i="11"/>
  <c r="OI14" i="11"/>
  <c r="OH14" i="11"/>
  <c r="OI18" i="11"/>
  <c r="OH18" i="11"/>
  <c r="OI16" i="11"/>
  <c r="OH16" i="11"/>
  <c r="OI22" i="11"/>
  <c r="OH22" i="11"/>
  <c r="OI31" i="11"/>
  <c r="OH31" i="11"/>
  <c r="OI15" i="11"/>
  <c r="OH15" i="11"/>
  <c r="OI11" i="11"/>
  <c r="OH11" i="11"/>
  <c r="OI2" i="11"/>
  <c r="OH2" i="11"/>
  <c r="OK22" i="11"/>
  <c r="OL22" i="11" s="1"/>
  <c r="OK31" i="11"/>
  <c r="OL31" i="11" s="1"/>
  <c r="KT20" i="11"/>
  <c r="OR20" i="11"/>
  <c r="OI20" i="11"/>
  <c r="OH20" i="11"/>
  <c r="OI17" i="11"/>
  <c r="OH17" i="11"/>
  <c r="OI13" i="11"/>
  <c r="OH13" i="11"/>
  <c r="OI5" i="11"/>
  <c r="OH5" i="11"/>
  <c r="OI9" i="11"/>
  <c r="OH9" i="11"/>
  <c r="OI4" i="11"/>
  <c r="OH4" i="11"/>
  <c r="OI6" i="11"/>
  <c r="OH6" i="11"/>
  <c r="OI8" i="11"/>
  <c r="OH8" i="11"/>
  <c r="OI10" i="11"/>
  <c r="OH10" i="11"/>
  <c r="CE6" i="10"/>
  <c r="AM6" i="10"/>
  <c r="IW5" i="10"/>
  <c r="IA5" i="10"/>
  <c r="HE5" i="10"/>
  <c r="CE5" i="10"/>
  <c r="BI5" i="10"/>
  <c r="AM5" i="10"/>
  <c r="JS4" i="10"/>
  <c r="IW4" i="10"/>
  <c r="IA4" i="10"/>
  <c r="HE4" i="10"/>
  <c r="CE4" i="10"/>
  <c r="BI4" i="10"/>
  <c r="AM4" i="10"/>
  <c r="JS3" i="10"/>
  <c r="IW3" i="10"/>
  <c r="KR2" i="10"/>
  <c r="NJ2" i="10" s="1"/>
  <c r="JS5" i="10"/>
  <c r="FL2" i="10"/>
  <c r="DT2" i="10"/>
  <c r="EE2" i="10"/>
  <c r="CP6" i="10"/>
  <c r="AX6" i="10"/>
  <c r="JH5" i="10"/>
  <c r="IL5" i="10"/>
  <c r="HP5" i="10"/>
  <c r="CP5" i="10"/>
  <c r="BT5" i="10"/>
  <c r="AX5" i="10"/>
  <c r="JH4" i="10"/>
  <c r="IL4" i="10"/>
  <c r="HP4" i="10"/>
  <c r="CP4" i="10"/>
  <c r="BT4" i="10"/>
  <c r="AX4" i="10"/>
  <c r="JH3" i="10"/>
  <c r="IL3" i="10"/>
  <c r="HP3" i="10"/>
  <c r="EP2" i="10"/>
  <c r="FA2" i="10"/>
  <c r="IA3" i="10"/>
  <c r="HE3" i="10"/>
  <c r="KS31" i="11"/>
  <c r="KS19" i="11"/>
  <c r="JH23" i="4"/>
  <c r="JH22" i="4"/>
  <c r="JH20" i="4"/>
  <c r="JH18" i="4"/>
  <c r="JH17" i="4"/>
  <c r="JH15" i="4"/>
  <c r="JH13" i="4"/>
  <c r="JH11" i="4"/>
  <c r="JH9" i="4"/>
  <c r="JH7" i="4"/>
  <c r="JH5" i="4"/>
  <c r="JH3" i="4"/>
  <c r="KD33" i="4"/>
  <c r="KD6" i="4"/>
  <c r="KD10" i="4"/>
  <c r="KD14" i="4"/>
  <c r="KD32" i="4"/>
  <c r="KD21" i="4"/>
  <c r="KD24" i="4"/>
  <c r="HP32" i="4"/>
  <c r="HP21" i="4"/>
  <c r="KD4" i="4"/>
  <c r="KD8" i="4"/>
  <c r="KD12" i="4"/>
  <c r="KD16" i="4"/>
  <c r="KD19" i="4"/>
  <c r="KD31" i="4"/>
  <c r="HP9" i="4"/>
  <c r="HP19" i="4"/>
  <c r="HP31" i="4"/>
  <c r="ER13" i="8"/>
  <c r="ER11" i="8"/>
  <c r="ER9" i="8"/>
  <c r="ER7" i="8"/>
  <c r="ER5" i="8"/>
  <c r="ER3" i="8"/>
  <c r="EZ13" i="8"/>
  <c r="EZ11" i="8"/>
  <c r="EZ9" i="8"/>
  <c r="EZ7" i="8"/>
  <c r="EZ5" i="8"/>
  <c r="EZ3" i="8"/>
  <c r="GN16" i="8"/>
  <c r="GN12" i="8"/>
  <c r="GN10" i="8"/>
  <c r="GN8" i="8"/>
  <c r="GN6" i="8"/>
  <c r="GN4" i="8"/>
  <c r="FX13" i="8"/>
  <c r="FX11" i="8"/>
  <c r="FX9" i="8"/>
  <c r="FX7" i="8"/>
  <c r="FX5" i="8"/>
  <c r="FX3" i="8"/>
  <c r="ER12" i="8"/>
  <c r="ER10" i="8"/>
  <c r="ER8" i="8"/>
  <c r="ER6" i="8"/>
  <c r="ER4" i="8"/>
  <c r="EZ16" i="8"/>
  <c r="EZ12" i="8"/>
  <c r="EZ10" i="8"/>
  <c r="EZ8" i="8"/>
  <c r="EZ6" i="8"/>
  <c r="EZ4" i="8"/>
  <c r="ER16" i="8"/>
  <c r="GN13" i="8"/>
  <c r="GN11" i="8"/>
  <c r="GN9" i="8"/>
  <c r="GN7" i="8"/>
  <c r="GN5" i="8"/>
  <c r="GN3" i="8"/>
  <c r="FX16" i="8"/>
  <c r="FX12" i="8"/>
  <c r="FX10" i="8"/>
  <c r="FX8" i="8"/>
  <c r="FX6" i="8"/>
  <c r="FX4" i="8"/>
  <c r="JS8" i="2"/>
  <c r="JS7" i="2"/>
  <c r="JS6" i="2"/>
  <c r="JS5" i="2"/>
  <c r="JS3" i="2"/>
  <c r="JS2" i="2"/>
  <c r="HP8" i="2"/>
  <c r="HP19" i="2"/>
  <c r="HP5" i="2"/>
  <c r="HP3" i="2"/>
  <c r="KD9" i="2"/>
  <c r="KD22" i="2"/>
  <c r="KD4" i="2"/>
  <c r="KD3" i="2"/>
  <c r="KB2" i="2"/>
  <c r="KC2" i="2" s="1"/>
  <c r="JH2" i="2"/>
  <c r="JH5" i="2"/>
  <c r="JH19" i="2"/>
  <c r="JH8" i="2"/>
  <c r="JS10" i="2"/>
  <c r="JS19" i="2"/>
  <c r="JS9" i="2"/>
  <c r="JS22" i="2"/>
  <c r="HP9" i="2"/>
  <c r="HP22" i="2"/>
  <c r="HP4" i="2"/>
  <c r="IA9" i="2"/>
  <c r="IA22" i="2"/>
  <c r="IA4" i="2"/>
  <c r="KB10" i="2"/>
  <c r="KC10" i="2" s="1"/>
  <c r="KB8" i="2"/>
  <c r="KC8" i="2" s="1"/>
  <c r="KB7" i="2"/>
  <c r="KC7" i="2" s="1"/>
  <c r="KB6" i="2"/>
  <c r="KC6" i="2" s="1"/>
  <c r="KB19" i="2"/>
  <c r="KC19" i="2" s="1"/>
  <c r="KB5" i="2"/>
  <c r="KC5" i="2" s="1"/>
  <c r="JH6" i="2"/>
  <c r="JH7" i="2"/>
  <c r="JH10" i="2"/>
  <c r="GB19" i="11"/>
  <c r="GC19" i="11"/>
  <c r="GE19" i="11"/>
  <c r="GF19" i="11" s="1"/>
  <c r="KL19" i="11"/>
  <c r="KM19" i="11" s="1"/>
  <c r="GB18" i="11"/>
  <c r="GE18" i="11"/>
  <c r="GF18" i="11" s="1"/>
  <c r="GC18" i="11"/>
  <c r="GB31" i="11"/>
  <c r="GC31" i="11"/>
  <c r="GE31" i="11"/>
  <c r="GF31" i="11" s="1"/>
  <c r="KL18" i="11"/>
  <c r="KM18" i="11" s="1"/>
  <c r="GJ4" i="11"/>
  <c r="KS4" i="11"/>
  <c r="GJ7" i="11"/>
  <c r="KS7" i="11"/>
  <c r="CJ8" i="11"/>
  <c r="CK8" i="11"/>
  <c r="KL8" i="11"/>
  <c r="KM8" i="11" s="1"/>
  <c r="GE8" i="11"/>
  <c r="GF8" i="11" s="1"/>
  <c r="GJ8" i="11"/>
  <c r="KS8" i="11"/>
  <c r="KI8" i="11"/>
  <c r="KJ8" i="11"/>
  <c r="CJ11" i="11"/>
  <c r="KL11" i="11"/>
  <c r="KM11" i="11" s="1"/>
  <c r="CK11" i="11"/>
  <c r="GE11" i="11"/>
  <c r="GF11" i="11" s="1"/>
  <c r="GJ11" i="11"/>
  <c r="KS11" i="11"/>
  <c r="KI11" i="11"/>
  <c r="KJ11" i="11"/>
  <c r="GJ5" i="11"/>
  <c r="KS5" i="11"/>
  <c r="KI7" i="11"/>
  <c r="KJ7" i="11"/>
  <c r="GB3" i="11"/>
  <c r="GC3" i="11"/>
  <c r="KL3" i="11"/>
  <c r="KM3" i="11" s="1"/>
  <c r="GE3" i="11"/>
  <c r="GF3" i="11" s="1"/>
  <c r="GB5" i="11"/>
  <c r="GC5" i="11"/>
  <c r="GE5" i="11"/>
  <c r="GF5" i="11" s="1"/>
  <c r="KL5" i="11"/>
  <c r="KM5" i="11" s="1"/>
  <c r="GB6" i="11"/>
  <c r="GC6" i="11"/>
  <c r="KL6" i="11"/>
  <c r="KM6" i="11" s="1"/>
  <c r="GE6" i="11"/>
  <c r="GF6" i="11" s="1"/>
  <c r="KI13" i="11"/>
  <c r="KJ13" i="11"/>
  <c r="KI16" i="11"/>
  <c r="KJ16" i="11"/>
  <c r="GB33" i="11"/>
  <c r="GC33" i="11"/>
  <c r="GE33" i="11"/>
  <c r="GF33" i="11" s="1"/>
  <c r="GJ2" i="11"/>
  <c r="KS2" i="11"/>
  <c r="GJ6" i="11"/>
  <c r="KS6" i="11"/>
  <c r="GJ21" i="11"/>
  <c r="KS21" i="11"/>
  <c r="GJ22" i="11"/>
  <c r="KS22" i="11"/>
  <c r="GB2" i="11"/>
  <c r="GC2" i="11"/>
  <c r="KL2" i="11"/>
  <c r="KM2" i="11" s="1"/>
  <c r="GE2" i="11"/>
  <c r="GF2" i="11" s="1"/>
  <c r="GB7" i="11"/>
  <c r="GC7" i="11"/>
  <c r="KL7" i="11"/>
  <c r="KM7" i="11" s="1"/>
  <c r="GE7" i="11"/>
  <c r="GF7" i="11" s="1"/>
  <c r="CJ10" i="11"/>
  <c r="CK10" i="11"/>
  <c r="KL10" i="11"/>
  <c r="KM10" i="11" s="1"/>
  <c r="GE10" i="11"/>
  <c r="GF10" i="11" s="1"/>
  <c r="GJ10" i="11"/>
  <c r="KS10" i="11"/>
  <c r="KI10" i="11"/>
  <c r="KJ10" i="11"/>
  <c r="CJ12" i="11"/>
  <c r="KL12" i="11"/>
  <c r="KM12" i="11" s="1"/>
  <c r="CK12" i="11"/>
  <c r="GE12" i="11"/>
  <c r="GF12" i="11" s="1"/>
  <c r="GJ12" i="11"/>
  <c r="KS12" i="11"/>
  <c r="CJ13" i="11"/>
  <c r="KL13" i="11"/>
  <c r="KM13" i="11" s="1"/>
  <c r="CK13" i="11"/>
  <c r="GE13" i="11"/>
  <c r="GF13" i="11" s="1"/>
  <c r="GJ13" i="11"/>
  <c r="KS13" i="11"/>
  <c r="CJ14" i="11"/>
  <c r="KL14" i="11"/>
  <c r="KM14" i="11" s="1"/>
  <c r="CK14" i="11"/>
  <c r="GE14" i="11"/>
  <c r="GF14" i="11" s="1"/>
  <c r="GJ14" i="11"/>
  <c r="KS14" i="11"/>
  <c r="CJ15" i="11"/>
  <c r="KL15" i="11"/>
  <c r="KM15" i="11" s="1"/>
  <c r="CK15" i="11"/>
  <c r="GE15" i="11"/>
  <c r="GF15" i="11" s="1"/>
  <c r="GJ15" i="11"/>
  <c r="KS15" i="11"/>
  <c r="CJ16" i="11"/>
  <c r="KL16" i="11"/>
  <c r="KM16" i="11" s="1"/>
  <c r="CK16" i="11"/>
  <c r="GE16" i="11"/>
  <c r="GF16" i="11" s="1"/>
  <c r="GJ16" i="11"/>
  <c r="KS16" i="11"/>
  <c r="CJ17" i="11"/>
  <c r="KL17" i="11"/>
  <c r="KM17" i="11" s="1"/>
  <c r="CK17" i="11"/>
  <c r="GE17" i="11"/>
  <c r="GF17" i="11" s="1"/>
  <c r="GJ17" i="11"/>
  <c r="KS17" i="11"/>
  <c r="GB20" i="11"/>
  <c r="GC20" i="11"/>
  <c r="GE20" i="11"/>
  <c r="GF20" i="11" s="1"/>
  <c r="KL20" i="11"/>
  <c r="KM20" i="11" s="1"/>
  <c r="GB21" i="11"/>
  <c r="GC21" i="11"/>
  <c r="KL21" i="11"/>
  <c r="KM21" i="11" s="1"/>
  <c r="GE21" i="11"/>
  <c r="GF21" i="11" s="1"/>
  <c r="GB22" i="11"/>
  <c r="GC22" i="11"/>
  <c r="KL22" i="11"/>
  <c r="KM22" i="11" s="1"/>
  <c r="GB32" i="11"/>
  <c r="GC32" i="11"/>
  <c r="GE32" i="11"/>
  <c r="GF32" i="11" s="1"/>
  <c r="GB34" i="11"/>
  <c r="GC34" i="11"/>
  <c r="GE34" i="11"/>
  <c r="GF34" i="11" s="1"/>
  <c r="GJ3" i="11"/>
  <c r="KS3" i="11"/>
  <c r="GB4" i="11"/>
  <c r="GC4" i="11"/>
  <c r="KL4" i="11"/>
  <c r="KM4" i="11" s="1"/>
  <c r="GE4" i="11"/>
  <c r="GF4" i="11" s="1"/>
  <c r="CJ9" i="11"/>
  <c r="CK9" i="11"/>
  <c r="KL9" i="11"/>
  <c r="KM9" i="11" s="1"/>
  <c r="GE9" i="11"/>
  <c r="GF9" i="11" s="1"/>
  <c r="GJ9" i="11"/>
  <c r="KS9" i="11"/>
  <c r="KI9" i="11"/>
  <c r="KJ9" i="11"/>
  <c r="KI12" i="11"/>
  <c r="KJ12" i="11"/>
  <c r="KI14" i="11"/>
  <c r="KJ14" i="11"/>
  <c r="KI15" i="11"/>
  <c r="KJ15" i="11"/>
  <c r="KI17" i="11"/>
  <c r="KJ17" i="11"/>
  <c r="KR6" i="10"/>
  <c r="NJ6" i="10" s="1"/>
  <c r="GA2" i="10"/>
  <c r="KL2" i="10" s="1"/>
  <c r="KM2" i="10" s="1"/>
  <c r="HP5" i="6"/>
  <c r="HP22" i="6"/>
  <c r="IA19" i="6"/>
  <c r="IW3" i="6"/>
  <c r="KD3" i="6"/>
  <c r="KD4" i="6"/>
  <c r="KD6" i="6"/>
  <c r="IW22" i="6"/>
  <c r="KD2" i="6"/>
  <c r="KD5" i="6"/>
  <c r="HP2" i="6"/>
  <c r="IA5" i="6"/>
  <c r="IA22" i="6"/>
  <c r="IA21" i="6"/>
  <c r="IW4" i="6"/>
  <c r="IW21" i="6"/>
  <c r="IW19" i="6"/>
  <c r="CX6" i="10"/>
  <c r="CT6" i="10"/>
  <c r="AB6" i="10"/>
  <c r="CV25" i="10"/>
  <c r="CU25" i="10"/>
  <c r="CV24" i="10"/>
  <c r="CU24" i="10"/>
  <c r="CT5" i="10"/>
  <c r="AB5" i="10"/>
  <c r="CX5" i="10"/>
  <c r="CY5" i="10" s="1"/>
  <c r="KP4" i="10"/>
  <c r="KH4" i="10"/>
  <c r="GT4" i="10"/>
  <c r="GC5" i="10"/>
  <c r="GB5" i="10"/>
  <c r="GC4" i="10"/>
  <c r="GB4" i="10"/>
  <c r="KJ2" i="10"/>
  <c r="KI2" i="10"/>
  <c r="KR5" i="10"/>
  <c r="NJ5" i="10" s="1"/>
  <c r="KR4" i="10"/>
  <c r="NJ4" i="10" s="1"/>
  <c r="KR3" i="10"/>
  <c r="NJ3" i="10" s="1"/>
  <c r="GI5" i="10"/>
  <c r="GI4" i="10"/>
  <c r="KH3" i="10"/>
  <c r="ND3" i="10" s="1"/>
  <c r="NE3" i="10" s="1"/>
  <c r="KP6" i="10"/>
  <c r="KH6" i="10"/>
  <c r="GT6" i="10"/>
  <c r="CV27" i="10"/>
  <c r="CU27" i="10"/>
  <c r="CV23" i="10"/>
  <c r="CU23" i="10"/>
  <c r="CV26" i="10"/>
  <c r="CU26" i="10"/>
  <c r="CV22" i="10"/>
  <c r="CU22" i="10"/>
  <c r="GC6" i="10"/>
  <c r="GB6" i="10"/>
  <c r="KP5" i="10"/>
  <c r="KH5" i="10"/>
  <c r="GT5" i="10"/>
  <c r="CT4" i="10"/>
  <c r="AB4" i="10"/>
  <c r="CX4" i="10"/>
  <c r="CY4" i="10" s="1"/>
  <c r="GC3" i="10"/>
  <c r="GB3" i="10"/>
  <c r="CU3" i="10"/>
  <c r="CV3" i="10"/>
  <c r="CV2" i="10"/>
  <c r="CU2" i="10"/>
  <c r="GI6" i="10"/>
  <c r="KP3" i="10"/>
  <c r="KS3" i="10" s="1"/>
  <c r="KS2" i="10"/>
  <c r="HM22" i="6"/>
  <c r="HM2" i="6"/>
  <c r="HM5" i="6"/>
  <c r="HN19" i="6"/>
  <c r="HO19" i="6" s="1"/>
  <c r="HN6" i="6"/>
  <c r="HO6" i="6" s="1"/>
  <c r="HN4" i="6"/>
  <c r="HO4" i="6" s="1"/>
  <c r="HN3" i="6"/>
  <c r="HO3" i="6" s="1"/>
  <c r="HN21" i="6"/>
  <c r="HO21" i="6" s="1"/>
  <c r="HX19" i="6"/>
  <c r="HX21" i="6"/>
  <c r="HY2" i="6"/>
  <c r="HZ2" i="6" s="1"/>
  <c r="KA10" i="2"/>
  <c r="KA7" i="2"/>
  <c r="KA6" i="2"/>
  <c r="KA8" i="2"/>
  <c r="KA19" i="2"/>
  <c r="KA5" i="2"/>
  <c r="HN17" i="2"/>
  <c r="HO17" i="2" s="1"/>
  <c r="HP17" i="2" s="1"/>
  <c r="KA9" i="2"/>
  <c r="KA22" i="2"/>
  <c r="KA4" i="2"/>
  <c r="KA3" i="2"/>
  <c r="KA23" i="2"/>
  <c r="KA2" i="2"/>
  <c r="JF31" i="4"/>
  <c r="JG31" i="4" s="1"/>
  <c r="JF19" i="4"/>
  <c r="JG19" i="4" s="1"/>
  <c r="JF16" i="4"/>
  <c r="JG16" i="4" s="1"/>
  <c r="JF12" i="4"/>
  <c r="JG12" i="4" s="1"/>
  <c r="JF8" i="4"/>
  <c r="JG8" i="4" s="1"/>
  <c r="JF4" i="4"/>
  <c r="JG4" i="4" s="1"/>
  <c r="JF24" i="4"/>
  <c r="JG24" i="4" s="1"/>
  <c r="JF21" i="4"/>
  <c r="JG21" i="4" s="1"/>
  <c r="JF32" i="4"/>
  <c r="JG32" i="4" s="1"/>
  <c r="JF14" i="4"/>
  <c r="JG14" i="4" s="1"/>
  <c r="JF10" i="4"/>
  <c r="JG10" i="4" s="1"/>
  <c r="JF6" i="4"/>
  <c r="JG6" i="4" s="1"/>
  <c r="JF33" i="4"/>
  <c r="JG33" i="4" s="1"/>
  <c r="JE23" i="4"/>
  <c r="JE22" i="4"/>
  <c r="JE20" i="4"/>
  <c r="JE18" i="4"/>
  <c r="JE17" i="4"/>
  <c r="JE15" i="4"/>
  <c r="JE13" i="4"/>
  <c r="JE11" i="4"/>
  <c r="JE9" i="4"/>
  <c r="JE7" i="4"/>
  <c r="JE5" i="4"/>
  <c r="JE3" i="4"/>
  <c r="KB11" i="2"/>
  <c r="KC11" i="2" s="1"/>
  <c r="HM8" i="2"/>
  <c r="HM19" i="2"/>
  <c r="HM3" i="2"/>
  <c r="HN10" i="2"/>
  <c r="HO10" i="2" s="1"/>
  <c r="HN6" i="2"/>
  <c r="HO6" i="2" s="1"/>
  <c r="HN24" i="2"/>
  <c r="HO24" i="2" s="1"/>
  <c r="HP24" i="2" s="1"/>
  <c r="HN2" i="2"/>
  <c r="HO2" i="2" s="1"/>
  <c r="HM5" i="2"/>
  <c r="HN7" i="2"/>
  <c r="HO7" i="2" s="1"/>
  <c r="HN23" i="2"/>
  <c r="HO23" i="2" s="1"/>
  <c r="HP23" i="2" s="1"/>
  <c r="HN18" i="2"/>
  <c r="HO18" i="2" s="1"/>
  <c r="HP18" i="2" s="1"/>
  <c r="JP9" i="2"/>
  <c r="JP22" i="2"/>
  <c r="JQ4" i="2"/>
  <c r="JR4" i="2" s="1"/>
  <c r="JP10" i="2"/>
  <c r="JP8" i="2"/>
  <c r="JP7" i="2"/>
  <c r="JP6" i="2"/>
  <c r="JP19" i="2"/>
  <c r="JP5" i="2"/>
  <c r="JP24" i="2"/>
  <c r="JP3" i="2"/>
  <c r="JP23" i="2"/>
  <c r="JP2" i="2"/>
  <c r="HM9" i="2"/>
  <c r="HM22" i="2"/>
  <c r="HM4" i="2"/>
  <c r="HM16" i="2"/>
  <c r="HX9" i="2"/>
  <c r="HX22" i="2"/>
  <c r="HX4" i="2"/>
  <c r="HY10" i="2"/>
  <c r="HZ10" i="2" s="1"/>
  <c r="HY8" i="2"/>
  <c r="HZ8" i="2" s="1"/>
  <c r="HY7" i="2"/>
  <c r="HZ7" i="2" s="1"/>
  <c r="HY6" i="2"/>
  <c r="HZ6" i="2" s="1"/>
  <c r="HY19" i="2"/>
  <c r="HZ19" i="2" s="1"/>
  <c r="HY5" i="2"/>
  <c r="HZ5" i="2" s="1"/>
  <c r="HY24" i="2"/>
  <c r="HZ24" i="2" s="1"/>
  <c r="IA24" i="2" s="1"/>
  <c r="HY3" i="2"/>
  <c r="HZ3" i="2" s="1"/>
  <c r="HY23" i="2"/>
  <c r="HZ23" i="2" s="1"/>
  <c r="IA23" i="2" s="1"/>
  <c r="HY2" i="2"/>
  <c r="HZ2" i="2" s="1"/>
  <c r="HY6" i="6"/>
  <c r="HZ6" i="6" s="1"/>
  <c r="HX5" i="6"/>
  <c r="HX22" i="6"/>
  <c r="HY4" i="6"/>
  <c r="HZ4" i="6" s="1"/>
  <c r="HY3" i="6"/>
  <c r="HZ3" i="6" s="1"/>
  <c r="JQ11" i="2"/>
  <c r="JR11" i="2" s="1"/>
  <c r="IJ19" i="6"/>
  <c r="IK19" i="6" s="1"/>
  <c r="OS20" i="11" l="1"/>
  <c r="OS18" i="11"/>
  <c r="ND4" i="10"/>
  <c r="NE4" i="10" s="1"/>
  <c r="ND5" i="10"/>
  <c r="NE5" i="10" s="1"/>
  <c r="KT3" i="10"/>
  <c r="NK3" i="10"/>
  <c r="KT2" i="10"/>
  <c r="NK2" i="10"/>
  <c r="ND2" i="10"/>
  <c r="NE2" i="10" s="1"/>
  <c r="ND6" i="10"/>
  <c r="NE6" i="10" s="1"/>
  <c r="JS11" i="2"/>
  <c r="KD11" i="2"/>
  <c r="KT17" i="11"/>
  <c r="OR17" i="11"/>
  <c r="KT15" i="11"/>
  <c r="OR15" i="11"/>
  <c r="KT13" i="11"/>
  <c r="OR13" i="11"/>
  <c r="KT10" i="11"/>
  <c r="OR10" i="11"/>
  <c r="KT21" i="11"/>
  <c r="OR21" i="11"/>
  <c r="KT2" i="11"/>
  <c r="OR2" i="11"/>
  <c r="KT16" i="11"/>
  <c r="OR16" i="11"/>
  <c r="KT14" i="11"/>
  <c r="OR14" i="11"/>
  <c r="KT12" i="11"/>
  <c r="OR12" i="11"/>
  <c r="KT22" i="11"/>
  <c r="OR22" i="11"/>
  <c r="KT6" i="11"/>
  <c r="OR6" i="11"/>
  <c r="KT19" i="11"/>
  <c r="OR19" i="11"/>
  <c r="KT9" i="11"/>
  <c r="OR9" i="11"/>
  <c r="KT3" i="11"/>
  <c r="OR3" i="11"/>
  <c r="KT5" i="11"/>
  <c r="OR5" i="11"/>
  <c r="KT11" i="11"/>
  <c r="OR11" i="11"/>
  <c r="KT8" i="11"/>
  <c r="OR8" i="11"/>
  <c r="KT7" i="11"/>
  <c r="OR7" i="11"/>
  <c r="KT4" i="11"/>
  <c r="OR4" i="11"/>
  <c r="KT31" i="11"/>
  <c r="OR31" i="11"/>
  <c r="OS31" i="11" s="1"/>
  <c r="JH6" i="4"/>
  <c r="JH21" i="4"/>
  <c r="JH12" i="4"/>
  <c r="JH14" i="4"/>
  <c r="JH4" i="4"/>
  <c r="JH19" i="4"/>
  <c r="JH33" i="4"/>
  <c r="JH10" i="4"/>
  <c r="JH32" i="4"/>
  <c r="JH24" i="4"/>
  <c r="JH8" i="4"/>
  <c r="JH16" i="4"/>
  <c r="JH31" i="4"/>
  <c r="IA7" i="2"/>
  <c r="KD5" i="2"/>
  <c r="KD19" i="2"/>
  <c r="KD6" i="2"/>
  <c r="KD7" i="2"/>
  <c r="KD8" i="2"/>
  <c r="KD10" i="2"/>
  <c r="KD2" i="2"/>
  <c r="IA2" i="2"/>
  <c r="IA6" i="2"/>
  <c r="IA10" i="2"/>
  <c r="JS4" i="2"/>
  <c r="IA3" i="2"/>
  <c r="IA5" i="2"/>
  <c r="IA19" i="2"/>
  <c r="IA8" i="2"/>
  <c r="HP7" i="2"/>
  <c r="HP2" i="2"/>
  <c r="HP6" i="2"/>
  <c r="HP10" i="2"/>
  <c r="GC2" i="10"/>
  <c r="GE2" i="10"/>
  <c r="GF2" i="10" s="1"/>
  <c r="GB2" i="10"/>
  <c r="IA4" i="6"/>
  <c r="IA6" i="6"/>
  <c r="IA2" i="6"/>
  <c r="HP3" i="6"/>
  <c r="HP6" i="6"/>
  <c r="IL19" i="6"/>
  <c r="IA3" i="6"/>
  <c r="HP21" i="6"/>
  <c r="HP4" i="6"/>
  <c r="HP19" i="6"/>
  <c r="KJ6" i="10"/>
  <c r="KI6" i="10"/>
  <c r="GJ5" i="10"/>
  <c r="KS5" i="10"/>
  <c r="GJ6" i="10"/>
  <c r="KS6" i="10"/>
  <c r="CU4" i="10"/>
  <c r="KL4" i="10"/>
  <c r="KM4" i="10" s="1"/>
  <c r="CV4" i="10"/>
  <c r="GE4" i="10"/>
  <c r="GF4" i="10" s="1"/>
  <c r="KI5" i="10"/>
  <c r="KJ5" i="10"/>
  <c r="KI3" i="10"/>
  <c r="KJ3" i="10"/>
  <c r="KL3" i="10"/>
  <c r="KM3" i="10" s="1"/>
  <c r="GJ4" i="10"/>
  <c r="KS4" i="10"/>
  <c r="KI4" i="10"/>
  <c r="KJ4" i="10"/>
  <c r="CU5" i="10"/>
  <c r="KL5" i="10"/>
  <c r="KM5" i="10" s="1"/>
  <c r="CV5" i="10"/>
  <c r="GE5" i="10"/>
  <c r="GF5" i="10" s="1"/>
  <c r="KL6" i="10"/>
  <c r="KM6" i="10" s="1"/>
  <c r="CU6" i="10"/>
  <c r="GE6" i="10"/>
  <c r="GF6" i="10" s="1"/>
  <c r="IH21" i="6"/>
  <c r="II21" i="6" s="1"/>
  <c r="IH2" i="6"/>
  <c r="IJ2" i="6" s="1"/>
  <c r="IK2" i="6" s="1"/>
  <c r="IH3" i="6"/>
  <c r="II3" i="6" s="1"/>
  <c r="IH4" i="6"/>
  <c r="II4" i="6" s="1"/>
  <c r="IH22" i="6"/>
  <c r="II22" i="6" s="1"/>
  <c r="IH5" i="6"/>
  <c r="IJ5" i="6" s="1"/>
  <c r="IK5" i="6" s="1"/>
  <c r="IH6" i="6"/>
  <c r="IJ6" i="6" s="1"/>
  <c r="IK6" i="6" s="1"/>
  <c r="IH20" i="6"/>
  <c r="II20" i="6" s="1"/>
  <c r="IG21" i="6"/>
  <c r="IG2" i="6"/>
  <c r="IG3" i="6"/>
  <c r="IG4" i="6"/>
  <c r="IG22" i="6"/>
  <c r="IG5" i="6"/>
  <c r="IG6" i="6"/>
  <c r="IG20" i="6"/>
  <c r="IH11" i="2"/>
  <c r="IG11" i="2"/>
  <c r="IH2" i="2"/>
  <c r="IJ2" i="2" s="1"/>
  <c r="IK2" i="2" s="1"/>
  <c r="IH23" i="2"/>
  <c r="IJ23" i="2" s="1"/>
  <c r="IK23" i="2" s="1"/>
  <c r="IL23" i="2" s="1"/>
  <c r="IH3" i="2"/>
  <c r="IJ3" i="2" s="1"/>
  <c r="IK3" i="2" s="1"/>
  <c r="IH24" i="2"/>
  <c r="IJ24" i="2" s="1"/>
  <c r="IK24" i="2" s="1"/>
  <c r="IL24" i="2" s="1"/>
  <c r="IH4" i="2"/>
  <c r="II4" i="2" s="1"/>
  <c r="IH5" i="2"/>
  <c r="IJ5" i="2" s="1"/>
  <c r="IK5" i="2" s="1"/>
  <c r="IH19" i="2"/>
  <c r="II19" i="2" s="1"/>
  <c r="IH6" i="2"/>
  <c r="II6" i="2" s="1"/>
  <c r="IH7" i="2"/>
  <c r="II7" i="2" s="1"/>
  <c r="IH22" i="2"/>
  <c r="IJ22" i="2" s="1"/>
  <c r="IK22" i="2" s="1"/>
  <c r="IH8" i="2"/>
  <c r="II8" i="2" s="1"/>
  <c r="IH9" i="2"/>
  <c r="IJ9" i="2" s="1"/>
  <c r="IK9" i="2" s="1"/>
  <c r="IH10" i="2"/>
  <c r="II10" i="2" s="1"/>
  <c r="IG2" i="2"/>
  <c r="IG23" i="2"/>
  <c r="IG3" i="2"/>
  <c r="IG24" i="2"/>
  <c r="IG4" i="2"/>
  <c r="IG5" i="2"/>
  <c r="IG19" i="2"/>
  <c r="IG6" i="2"/>
  <c r="IG7" i="2"/>
  <c r="IG22" i="2"/>
  <c r="IG8" i="2"/>
  <c r="IG9" i="2"/>
  <c r="IG10" i="2"/>
  <c r="JD21" i="6"/>
  <c r="JF21" i="6" s="1"/>
  <c r="JG21" i="6" s="1"/>
  <c r="JD2" i="6"/>
  <c r="JF2" i="6" s="1"/>
  <c r="JG2" i="6" s="1"/>
  <c r="JD3" i="6"/>
  <c r="JE3" i="6" s="1"/>
  <c r="JD4" i="6"/>
  <c r="JE4" i="6" s="1"/>
  <c r="JD22" i="6"/>
  <c r="JE22" i="6" s="1"/>
  <c r="JD5" i="6"/>
  <c r="JF5" i="6" s="1"/>
  <c r="JG5" i="6" s="1"/>
  <c r="JD6" i="6"/>
  <c r="JE6" i="6" s="1"/>
  <c r="JD19" i="6"/>
  <c r="JF19" i="6" s="1"/>
  <c r="JG19" i="6" s="1"/>
  <c r="JD20" i="6"/>
  <c r="JC21" i="6"/>
  <c r="JC2" i="6"/>
  <c r="JC3" i="6"/>
  <c r="JC4" i="6"/>
  <c r="JC22" i="6"/>
  <c r="JC5" i="6"/>
  <c r="JC6" i="6"/>
  <c r="JC19" i="6"/>
  <c r="JC20" i="6"/>
  <c r="OS4" i="11" l="1"/>
  <c r="OS7" i="11"/>
  <c r="OS8" i="11"/>
  <c r="OS11" i="11"/>
  <c r="OS5" i="11"/>
  <c r="OS3" i="11"/>
  <c r="OS9" i="11"/>
  <c r="OS19" i="11"/>
  <c r="OS6" i="11"/>
  <c r="OS22" i="11"/>
  <c r="OS12" i="11"/>
  <c r="OS14" i="11"/>
  <c r="OS16" i="11"/>
  <c r="OS2" i="11"/>
  <c r="OS21" i="11"/>
  <c r="OS10" i="11"/>
  <c r="OS13" i="11"/>
  <c r="OS15" i="11"/>
  <c r="OS17" i="11"/>
  <c r="NL2" i="10"/>
  <c r="NL3" i="10"/>
  <c r="II11" i="2"/>
  <c r="KT5" i="10"/>
  <c r="NK5" i="10"/>
  <c r="KT4" i="10"/>
  <c r="NK4" i="10"/>
  <c r="KT6" i="10"/>
  <c r="NK6" i="10"/>
  <c r="IL9" i="2"/>
  <c r="IL22" i="2"/>
  <c r="IL5" i="2"/>
  <c r="IL3" i="2"/>
  <c r="IL2" i="2"/>
  <c r="JH21" i="6"/>
  <c r="IL5" i="6"/>
  <c r="JH5" i="6"/>
  <c r="JH19" i="6"/>
  <c r="JH2" i="6"/>
  <c r="IL6" i="6"/>
  <c r="IL2" i="6"/>
  <c r="JE19" i="6"/>
  <c r="JE21" i="6"/>
  <c r="JF22" i="6"/>
  <c r="JG22" i="6" s="1"/>
  <c r="II2" i="6"/>
  <c r="IJ22" i="6"/>
  <c r="IK22" i="6" s="1"/>
  <c r="IJ21" i="6"/>
  <c r="IK21" i="6" s="1"/>
  <c r="II9" i="2"/>
  <c r="II22" i="2"/>
  <c r="II5" i="2"/>
  <c r="II24" i="2"/>
  <c r="II3" i="2"/>
  <c r="II23" i="2"/>
  <c r="II2" i="2"/>
  <c r="IJ10" i="2"/>
  <c r="IK10" i="2" s="1"/>
  <c r="IJ8" i="2"/>
  <c r="IK8" i="2" s="1"/>
  <c r="IJ7" i="2"/>
  <c r="IK7" i="2" s="1"/>
  <c r="IJ6" i="2"/>
  <c r="IK6" i="2" s="1"/>
  <c r="IJ19" i="2"/>
  <c r="IK19" i="2" s="1"/>
  <c r="IJ4" i="2"/>
  <c r="IK4" i="2" s="1"/>
  <c r="JF6" i="6"/>
  <c r="JG6" i="6" s="1"/>
  <c r="JE5" i="6"/>
  <c r="JF4" i="6"/>
  <c r="JG4" i="6" s="1"/>
  <c r="JF3" i="6"/>
  <c r="JG3" i="6" s="1"/>
  <c r="JE2" i="6"/>
  <c r="II6" i="6"/>
  <c r="II5" i="6"/>
  <c r="IJ4" i="6"/>
  <c r="IK4" i="6" s="1"/>
  <c r="IJ3" i="6"/>
  <c r="IK3" i="6" s="1"/>
  <c r="IJ11" i="2"/>
  <c r="IK11" i="2" s="1"/>
  <c r="IH33" i="4"/>
  <c r="IJ33" i="4" s="1"/>
  <c r="IK33" i="4" s="1"/>
  <c r="IH3" i="4"/>
  <c r="IJ3" i="4" s="1"/>
  <c r="IK3" i="4" s="1"/>
  <c r="IH4" i="4"/>
  <c r="IJ4" i="4" s="1"/>
  <c r="IK4" i="4" s="1"/>
  <c r="IH5" i="4"/>
  <c r="IJ5" i="4" s="1"/>
  <c r="IK5" i="4" s="1"/>
  <c r="IH6" i="4"/>
  <c r="IJ6" i="4" s="1"/>
  <c r="IK6" i="4" s="1"/>
  <c r="IH7" i="4"/>
  <c r="IJ7" i="4" s="1"/>
  <c r="IK7" i="4" s="1"/>
  <c r="IH8" i="4"/>
  <c r="IJ8" i="4" s="1"/>
  <c r="IK8" i="4" s="1"/>
  <c r="IH9" i="4"/>
  <c r="IJ9" i="4" s="1"/>
  <c r="IK9" i="4" s="1"/>
  <c r="IH10" i="4"/>
  <c r="IJ10" i="4" s="1"/>
  <c r="IK10" i="4" s="1"/>
  <c r="IH11" i="4"/>
  <c r="IJ11" i="4" s="1"/>
  <c r="IK11" i="4" s="1"/>
  <c r="IH12" i="4"/>
  <c r="II12" i="4" s="1"/>
  <c r="IH13" i="4"/>
  <c r="II13" i="4" s="1"/>
  <c r="IH14" i="4"/>
  <c r="IJ14" i="4" s="1"/>
  <c r="IK14" i="4" s="1"/>
  <c r="IH15" i="4"/>
  <c r="IJ15" i="4" s="1"/>
  <c r="IK15" i="4" s="1"/>
  <c r="IH16" i="4"/>
  <c r="IJ16" i="4" s="1"/>
  <c r="IK16" i="4" s="1"/>
  <c r="IH17" i="4"/>
  <c r="II17" i="4" s="1"/>
  <c r="IH32" i="4"/>
  <c r="IJ32" i="4" s="1"/>
  <c r="IK32" i="4" s="1"/>
  <c r="IH18" i="4"/>
  <c r="IJ18" i="4" s="1"/>
  <c r="IK18" i="4" s="1"/>
  <c r="IH19" i="4"/>
  <c r="IJ19" i="4" s="1"/>
  <c r="IK19" i="4" s="1"/>
  <c r="IH20" i="4"/>
  <c r="II20" i="4" s="1"/>
  <c r="IH21" i="4"/>
  <c r="IJ21" i="4" s="1"/>
  <c r="IK21" i="4" s="1"/>
  <c r="IH22" i="4"/>
  <c r="IJ22" i="4" s="1"/>
  <c r="IK22" i="4" s="1"/>
  <c r="IH31" i="4"/>
  <c r="IJ31" i="4" s="1"/>
  <c r="IK31" i="4" s="1"/>
  <c r="IH23" i="4"/>
  <c r="II23" i="4" s="1"/>
  <c r="IH24" i="4"/>
  <c r="IJ24" i="4" s="1"/>
  <c r="IK24" i="4" s="1"/>
  <c r="IG33" i="4"/>
  <c r="IG3" i="4"/>
  <c r="IG4" i="4"/>
  <c r="IG5" i="4"/>
  <c r="IG6" i="4"/>
  <c r="IG7" i="4"/>
  <c r="IG8" i="4"/>
  <c r="IG9" i="4"/>
  <c r="IG10" i="4"/>
  <c r="IG11" i="4"/>
  <c r="IG12" i="4"/>
  <c r="IG13" i="4"/>
  <c r="IG14" i="4"/>
  <c r="IG15" i="4"/>
  <c r="IG16" i="4"/>
  <c r="IG17" i="4"/>
  <c r="IG32" i="4"/>
  <c r="IG18" i="4"/>
  <c r="IG19" i="4"/>
  <c r="IG20" i="4"/>
  <c r="IG21" i="4"/>
  <c r="IG22" i="4"/>
  <c r="IG31" i="4"/>
  <c r="IG23" i="4"/>
  <c r="IG24" i="4"/>
  <c r="IG2" i="4"/>
  <c r="FO3" i="8"/>
  <c r="FO4" i="8"/>
  <c r="FO5" i="8"/>
  <c r="FO6" i="8"/>
  <c r="FO7" i="8"/>
  <c r="FO8" i="8"/>
  <c r="FO9" i="8"/>
  <c r="FO10" i="8"/>
  <c r="FO11" i="8"/>
  <c r="FO12" i="8"/>
  <c r="FO13" i="8"/>
  <c r="FO16" i="8"/>
  <c r="FO2" i="8"/>
  <c r="FN3" i="8"/>
  <c r="FN4" i="8"/>
  <c r="FN5" i="8"/>
  <c r="FN6" i="8"/>
  <c r="FN7" i="8"/>
  <c r="FN8" i="8"/>
  <c r="FN9" i="8"/>
  <c r="FN10" i="8"/>
  <c r="FN11" i="8"/>
  <c r="FN12" i="8"/>
  <c r="FN13" i="8"/>
  <c r="FN16" i="8"/>
  <c r="FN2" i="8"/>
  <c r="JO33" i="4"/>
  <c r="JO3" i="4"/>
  <c r="JO4" i="4"/>
  <c r="JO5" i="4"/>
  <c r="JO6" i="4"/>
  <c r="JO7" i="4"/>
  <c r="JO8" i="4"/>
  <c r="JO9" i="4"/>
  <c r="JO10" i="4"/>
  <c r="JO11" i="4"/>
  <c r="JO12" i="4"/>
  <c r="JO13" i="4"/>
  <c r="JO14" i="4"/>
  <c r="JO15" i="4"/>
  <c r="JO16" i="4"/>
  <c r="JO17" i="4"/>
  <c r="JO32" i="4"/>
  <c r="JO18" i="4"/>
  <c r="JO19" i="4"/>
  <c r="JO20" i="4"/>
  <c r="JO21" i="4"/>
  <c r="JO22" i="4"/>
  <c r="JO31" i="4"/>
  <c r="JO23" i="4"/>
  <c r="JO24" i="4"/>
  <c r="JO2" i="4"/>
  <c r="JN33" i="4"/>
  <c r="JN3" i="4"/>
  <c r="JN4" i="4"/>
  <c r="JN5" i="4"/>
  <c r="JN6" i="4"/>
  <c r="JN7" i="4"/>
  <c r="JN8" i="4"/>
  <c r="JN9" i="4"/>
  <c r="JN10" i="4"/>
  <c r="JN11" i="4"/>
  <c r="JN12" i="4"/>
  <c r="JN13" i="4"/>
  <c r="JN14" i="4"/>
  <c r="JN15" i="4"/>
  <c r="JN16" i="4"/>
  <c r="JN17" i="4"/>
  <c r="JN32" i="4"/>
  <c r="JN18" i="4"/>
  <c r="JN19" i="4"/>
  <c r="JN20" i="4"/>
  <c r="JN21" i="4"/>
  <c r="JN22" i="4"/>
  <c r="JN31" i="4"/>
  <c r="JN23" i="4"/>
  <c r="JN24" i="4"/>
  <c r="JN2" i="4"/>
  <c r="GU3" i="8"/>
  <c r="GU4" i="8"/>
  <c r="GU5" i="8"/>
  <c r="GU6" i="8"/>
  <c r="GU7" i="8"/>
  <c r="GU8" i="8"/>
  <c r="GU9" i="8"/>
  <c r="GU10" i="8"/>
  <c r="GU11" i="8"/>
  <c r="GU12" i="8"/>
  <c r="GU13" i="8"/>
  <c r="GU16" i="8"/>
  <c r="GT3" i="8"/>
  <c r="GT4" i="8"/>
  <c r="GT5" i="8"/>
  <c r="GT6" i="8"/>
  <c r="GT7" i="8"/>
  <c r="GT8" i="8"/>
  <c r="GT9" i="8"/>
  <c r="GT10" i="8"/>
  <c r="GT11" i="8"/>
  <c r="GT12" i="8"/>
  <c r="GT13" i="8"/>
  <c r="GT16" i="8"/>
  <c r="GT2" i="8"/>
  <c r="EI3" i="8"/>
  <c r="EI4" i="8"/>
  <c r="EI5" i="8"/>
  <c r="EI6" i="8"/>
  <c r="EI7" i="8"/>
  <c r="EI8" i="8"/>
  <c r="EI9" i="8"/>
  <c r="EI10" i="8"/>
  <c r="EI11" i="8"/>
  <c r="EI12" i="8"/>
  <c r="EI13" i="8"/>
  <c r="EI16" i="8"/>
  <c r="EH3" i="8"/>
  <c r="EH4" i="8"/>
  <c r="EH5" i="8"/>
  <c r="EH6" i="8"/>
  <c r="EH7" i="8"/>
  <c r="EH8" i="8"/>
  <c r="EH9" i="8"/>
  <c r="EH10" i="8"/>
  <c r="EH11" i="8"/>
  <c r="EH12" i="8"/>
  <c r="EH13" i="8"/>
  <c r="EH16" i="8"/>
  <c r="EH2" i="8"/>
  <c r="GO17" i="2"/>
  <c r="GP17" i="2"/>
  <c r="GQ17" i="2" s="1"/>
  <c r="GO18" i="2"/>
  <c r="GP18" i="2"/>
  <c r="GQ18" i="2" s="1"/>
  <c r="GP16" i="2"/>
  <c r="GQ16" i="2" s="1"/>
  <c r="GO16" i="2"/>
  <c r="GP2" i="2"/>
  <c r="GR2" i="2" s="1"/>
  <c r="GS2" i="2" s="1"/>
  <c r="GP23" i="2"/>
  <c r="GR23" i="2" s="1"/>
  <c r="GS23" i="2" s="1"/>
  <c r="GT23" i="2" s="1"/>
  <c r="GP3" i="2"/>
  <c r="GR3" i="2" s="1"/>
  <c r="GS3" i="2" s="1"/>
  <c r="GP24" i="2"/>
  <c r="GR24" i="2" s="1"/>
  <c r="GS24" i="2" s="1"/>
  <c r="GT24" i="2" s="1"/>
  <c r="GP4" i="2"/>
  <c r="GQ4" i="2" s="1"/>
  <c r="GP5" i="2"/>
  <c r="GR5" i="2" s="1"/>
  <c r="GS5" i="2" s="1"/>
  <c r="GP19" i="2"/>
  <c r="GR19" i="2" s="1"/>
  <c r="GS19" i="2" s="1"/>
  <c r="GP6" i="2"/>
  <c r="GR6" i="2" s="1"/>
  <c r="GS6" i="2" s="1"/>
  <c r="GP7" i="2"/>
  <c r="GR7" i="2" s="1"/>
  <c r="GS7" i="2" s="1"/>
  <c r="GP22" i="2"/>
  <c r="GQ22" i="2" s="1"/>
  <c r="GP8" i="2"/>
  <c r="GR8" i="2" s="1"/>
  <c r="GS8" i="2" s="1"/>
  <c r="GP25" i="2"/>
  <c r="GQ25" i="2" s="1"/>
  <c r="GP9" i="2"/>
  <c r="GR9" i="2" s="1"/>
  <c r="GS9" i="2" s="1"/>
  <c r="GP10" i="2"/>
  <c r="GQ10" i="2" s="1"/>
  <c r="GO2" i="2"/>
  <c r="GO23" i="2"/>
  <c r="GO3" i="2"/>
  <c r="GO24" i="2"/>
  <c r="GO4" i="2"/>
  <c r="GO5" i="2"/>
  <c r="GO19" i="2"/>
  <c r="GO6" i="2"/>
  <c r="GO7" i="2"/>
  <c r="GO22" i="2"/>
  <c r="GO8" i="2"/>
  <c r="GO25" i="2"/>
  <c r="GO9" i="2"/>
  <c r="GO10" i="2"/>
  <c r="IS33" i="4"/>
  <c r="IS3" i="4"/>
  <c r="IT3" i="4" s="1"/>
  <c r="IS4" i="4"/>
  <c r="IS5" i="4"/>
  <c r="IT5" i="4" s="1"/>
  <c r="IS6" i="4"/>
  <c r="IS7" i="4"/>
  <c r="IT7" i="4" s="1"/>
  <c r="IS8" i="4"/>
  <c r="IS9" i="4"/>
  <c r="IT9" i="4" s="1"/>
  <c r="IS10" i="4"/>
  <c r="IS11" i="4"/>
  <c r="IT11" i="4" s="1"/>
  <c r="IS12" i="4"/>
  <c r="IS13" i="4"/>
  <c r="IT13" i="4" s="1"/>
  <c r="IS14" i="4"/>
  <c r="IS15" i="4"/>
  <c r="IT15" i="4" s="1"/>
  <c r="IS16" i="4"/>
  <c r="IS17" i="4"/>
  <c r="IT17" i="4" s="1"/>
  <c r="IS32" i="4"/>
  <c r="IS18" i="4"/>
  <c r="IT18" i="4" s="1"/>
  <c r="IS19" i="4"/>
  <c r="IS20" i="4"/>
  <c r="IT20" i="4" s="1"/>
  <c r="IS21" i="4"/>
  <c r="IS22" i="4"/>
  <c r="IT22" i="4" s="1"/>
  <c r="IS31" i="4"/>
  <c r="IS23" i="4"/>
  <c r="IT23" i="4" s="1"/>
  <c r="IS24" i="4"/>
  <c r="IS2" i="4"/>
  <c r="IT2" i="4" s="1"/>
  <c r="IR33" i="4"/>
  <c r="IR3" i="4"/>
  <c r="IR4" i="4"/>
  <c r="IR5" i="4"/>
  <c r="IR6" i="4"/>
  <c r="IR7" i="4"/>
  <c r="IR8" i="4"/>
  <c r="IR9" i="4"/>
  <c r="IR10" i="4"/>
  <c r="IR11" i="4"/>
  <c r="IR12" i="4"/>
  <c r="IR13" i="4"/>
  <c r="IR14" i="4"/>
  <c r="IR15" i="4"/>
  <c r="IR16" i="4"/>
  <c r="IR17" i="4"/>
  <c r="IR32" i="4"/>
  <c r="IR18" i="4"/>
  <c r="IR19" i="4"/>
  <c r="IR20" i="4"/>
  <c r="IR21" i="4"/>
  <c r="IR22" i="4"/>
  <c r="IR31" i="4"/>
  <c r="IR23" i="4"/>
  <c r="IR24" i="4"/>
  <c r="IR2" i="4"/>
  <c r="HA2" i="2"/>
  <c r="HC2" i="2" s="1"/>
  <c r="HD2" i="2" s="1"/>
  <c r="HA23" i="2"/>
  <c r="HC23" i="2" s="1"/>
  <c r="HD23" i="2" s="1"/>
  <c r="HE23" i="2" s="1"/>
  <c r="HA3" i="2"/>
  <c r="HC3" i="2" s="1"/>
  <c r="HD3" i="2" s="1"/>
  <c r="HA24" i="2"/>
  <c r="HC24" i="2" s="1"/>
  <c r="HD24" i="2" s="1"/>
  <c r="HE24" i="2" s="1"/>
  <c r="HA4" i="2"/>
  <c r="HB4" i="2" s="1"/>
  <c r="HA5" i="2"/>
  <c r="HC5" i="2" s="1"/>
  <c r="HD5" i="2" s="1"/>
  <c r="HA19" i="2"/>
  <c r="HC19" i="2" s="1"/>
  <c r="HD19" i="2" s="1"/>
  <c r="HA6" i="2"/>
  <c r="HC6" i="2" s="1"/>
  <c r="HD6" i="2" s="1"/>
  <c r="HA7" i="2"/>
  <c r="HC7" i="2" s="1"/>
  <c r="HD7" i="2" s="1"/>
  <c r="HA22" i="2"/>
  <c r="HB22" i="2" s="1"/>
  <c r="HA8" i="2"/>
  <c r="HC8" i="2" s="1"/>
  <c r="HD8" i="2" s="1"/>
  <c r="HA25" i="2"/>
  <c r="HB25" i="2" s="1"/>
  <c r="HA9" i="2"/>
  <c r="HC9" i="2" s="1"/>
  <c r="HD9" i="2" s="1"/>
  <c r="HA10" i="2"/>
  <c r="HB10" i="2" s="1"/>
  <c r="GZ2" i="2"/>
  <c r="GZ23" i="2"/>
  <c r="GZ3" i="2"/>
  <c r="GZ24" i="2"/>
  <c r="GZ4" i="2"/>
  <c r="GZ5" i="2"/>
  <c r="GZ19" i="2"/>
  <c r="GZ6" i="2"/>
  <c r="GZ7" i="2"/>
  <c r="GZ22" i="2"/>
  <c r="GZ8" i="2"/>
  <c r="GZ25" i="2"/>
  <c r="GZ9" i="2"/>
  <c r="GZ10" i="2"/>
  <c r="HA16" i="2"/>
  <c r="HB16" i="2" s="1"/>
  <c r="HA17" i="2"/>
  <c r="HB17" i="2" s="1"/>
  <c r="HA18" i="2"/>
  <c r="HB18" i="2" s="1"/>
  <c r="GZ16" i="2"/>
  <c r="GZ17" i="2"/>
  <c r="GZ18" i="2"/>
  <c r="NL6" i="10" l="1"/>
  <c r="NL4" i="10"/>
  <c r="NL5" i="10"/>
  <c r="IL11" i="2"/>
  <c r="JR13" i="8"/>
  <c r="JT13" i="8" s="1"/>
  <c r="JR12" i="8"/>
  <c r="JT12" i="8" s="1"/>
  <c r="JR10" i="8"/>
  <c r="JT10" i="8" s="1"/>
  <c r="JR8" i="8"/>
  <c r="JT8" i="8" s="1"/>
  <c r="JR6" i="8"/>
  <c r="JT6" i="8" s="1"/>
  <c r="JR4" i="8"/>
  <c r="JR11" i="8"/>
  <c r="JT11" i="8" s="1"/>
  <c r="JR9" i="8"/>
  <c r="JT9" i="8" s="1"/>
  <c r="JR7" i="8"/>
  <c r="JT7" i="8" s="1"/>
  <c r="JR5" i="8"/>
  <c r="JT5" i="8" s="1"/>
  <c r="JR3" i="8"/>
  <c r="GZ2" i="8"/>
  <c r="JL2" i="8" s="1"/>
  <c r="GZ11" i="8"/>
  <c r="JL11" i="8" s="1"/>
  <c r="GZ9" i="8"/>
  <c r="JL9" i="8" s="1"/>
  <c r="GZ7" i="8"/>
  <c r="JL7" i="8" s="1"/>
  <c r="GZ5" i="8"/>
  <c r="JL5" i="8" s="1"/>
  <c r="GZ3" i="8"/>
  <c r="JL3" i="8" s="1"/>
  <c r="GZ16" i="8"/>
  <c r="GZ10" i="8"/>
  <c r="JL10" i="8" s="1"/>
  <c r="GZ8" i="8"/>
  <c r="JL8" i="8" s="1"/>
  <c r="GZ6" i="8"/>
  <c r="JL6" i="8" s="1"/>
  <c r="GZ4" i="8"/>
  <c r="JL4" i="8" s="1"/>
  <c r="GZ13" i="8"/>
  <c r="JL13" i="8" s="1"/>
  <c r="GZ12" i="8"/>
  <c r="JL12" i="8" s="1"/>
  <c r="JQ24" i="4"/>
  <c r="JR24" i="4" s="1"/>
  <c r="JQ31" i="4"/>
  <c r="JR31" i="4" s="1"/>
  <c r="JQ21" i="4"/>
  <c r="JR21" i="4" s="1"/>
  <c r="JQ19" i="4"/>
  <c r="JR19" i="4" s="1"/>
  <c r="JQ32" i="4"/>
  <c r="JR32" i="4" s="1"/>
  <c r="JQ16" i="4"/>
  <c r="JR16" i="4" s="1"/>
  <c r="JQ14" i="4"/>
  <c r="JR14" i="4" s="1"/>
  <c r="JQ12" i="4"/>
  <c r="JR12" i="4" s="1"/>
  <c r="JP10" i="4"/>
  <c r="JQ8" i="4"/>
  <c r="JR8" i="4" s="1"/>
  <c r="JQ6" i="4"/>
  <c r="JR6" i="4" s="1"/>
  <c r="JQ4" i="4"/>
  <c r="JR4" i="4" s="1"/>
  <c r="JQ33" i="4"/>
  <c r="JR33" i="4" s="1"/>
  <c r="IL22" i="4"/>
  <c r="IL18" i="4"/>
  <c r="IL15" i="4"/>
  <c r="IL11" i="4"/>
  <c r="IL9" i="4"/>
  <c r="IL7" i="4"/>
  <c r="IL5" i="4"/>
  <c r="IL3" i="4"/>
  <c r="JQ23" i="4"/>
  <c r="JR23" i="4" s="1"/>
  <c r="JQ22" i="4"/>
  <c r="JR22" i="4" s="1"/>
  <c r="JQ20" i="4"/>
  <c r="JR20" i="4" s="1"/>
  <c r="JQ18" i="4"/>
  <c r="JR18" i="4" s="1"/>
  <c r="JQ17" i="4"/>
  <c r="JR17" i="4" s="1"/>
  <c r="JQ15" i="4"/>
  <c r="JR15" i="4" s="1"/>
  <c r="JQ13" i="4"/>
  <c r="JR13" i="4" s="1"/>
  <c r="JQ11" i="4"/>
  <c r="JR11" i="4" s="1"/>
  <c r="JQ9" i="4"/>
  <c r="JR9" i="4" s="1"/>
  <c r="JQ7" i="4"/>
  <c r="JR7" i="4" s="1"/>
  <c r="JQ5" i="4"/>
  <c r="JR5" i="4" s="1"/>
  <c r="JQ3" i="4"/>
  <c r="JR3" i="4" s="1"/>
  <c r="IL24" i="4"/>
  <c r="IL31" i="4"/>
  <c r="IL21" i="4"/>
  <c r="IL19" i="4"/>
  <c r="IL32" i="4"/>
  <c r="IL16" i="4"/>
  <c r="IL14" i="4"/>
  <c r="IL10" i="4"/>
  <c r="IL8" i="4"/>
  <c r="IL6" i="4"/>
  <c r="IL4" i="4"/>
  <c r="IL33" i="4"/>
  <c r="HA13" i="8"/>
  <c r="HE13" i="8"/>
  <c r="HA11" i="8"/>
  <c r="HE11" i="8"/>
  <c r="HA9" i="8"/>
  <c r="HE9" i="8"/>
  <c r="HA7" i="8"/>
  <c r="HE7" i="8"/>
  <c r="HA5" i="8"/>
  <c r="HE5" i="8"/>
  <c r="HA3" i="8"/>
  <c r="HE3" i="8"/>
  <c r="GV6" i="8"/>
  <c r="EJ13" i="8"/>
  <c r="EJ11" i="8"/>
  <c r="EJ9" i="8"/>
  <c r="EJ7" i="8"/>
  <c r="EJ5" i="8"/>
  <c r="EJ3" i="8"/>
  <c r="GV16" i="8"/>
  <c r="GV12" i="8"/>
  <c r="GV10" i="8"/>
  <c r="GV8" i="8"/>
  <c r="GV5" i="8"/>
  <c r="GV3" i="8"/>
  <c r="FP13" i="8"/>
  <c r="FP11" i="8"/>
  <c r="FP9" i="8"/>
  <c r="FP7" i="8"/>
  <c r="FP5" i="8"/>
  <c r="FP3" i="8"/>
  <c r="HA16" i="8"/>
  <c r="HE16" i="8"/>
  <c r="HA12" i="8"/>
  <c r="HE12" i="8"/>
  <c r="HA10" i="8"/>
  <c r="HE10" i="8"/>
  <c r="HA8" i="8"/>
  <c r="HE8" i="8"/>
  <c r="HA6" i="8"/>
  <c r="HE6" i="8"/>
  <c r="HA4" i="8"/>
  <c r="HE4" i="8"/>
  <c r="EJ16" i="8"/>
  <c r="EJ12" i="8"/>
  <c r="EJ10" i="8"/>
  <c r="EJ8" i="8"/>
  <c r="EJ6" i="8"/>
  <c r="EJ4" i="8"/>
  <c r="GV13" i="8"/>
  <c r="GV11" i="8"/>
  <c r="GV9" i="8"/>
  <c r="GV7" i="8"/>
  <c r="GV4" i="8"/>
  <c r="FP16" i="8"/>
  <c r="FP12" i="8"/>
  <c r="FP10" i="8"/>
  <c r="FP8" i="8"/>
  <c r="FP6" i="8"/>
  <c r="FP4" i="8"/>
  <c r="IL6" i="2"/>
  <c r="IL7" i="2"/>
  <c r="IL10" i="2"/>
  <c r="HE9" i="2"/>
  <c r="HE8" i="2"/>
  <c r="HE7" i="2"/>
  <c r="HE6" i="2"/>
  <c r="HE19" i="2"/>
  <c r="HE5" i="2"/>
  <c r="HE3" i="2"/>
  <c r="HE2" i="2"/>
  <c r="IL4" i="2"/>
  <c r="IL19" i="2"/>
  <c r="IL8" i="2"/>
  <c r="IL4" i="6"/>
  <c r="JH4" i="6"/>
  <c r="IL21" i="6"/>
  <c r="IL3" i="6"/>
  <c r="JH3" i="6"/>
  <c r="JH6" i="6"/>
  <c r="IL22" i="6"/>
  <c r="JH22" i="6"/>
  <c r="GT9" i="2"/>
  <c r="GT8" i="2"/>
  <c r="GT7" i="2"/>
  <c r="GT6" i="2"/>
  <c r="GT19" i="2"/>
  <c r="GT5" i="2"/>
  <c r="GT3" i="2"/>
  <c r="GT2" i="2"/>
  <c r="IU22" i="4"/>
  <c r="IV22" i="4" s="1"/>
  <c r="IU15" i="4"/>
  <c r="IV15" i="4" s="1"/>
  <c r="IU7" i="4"/>
  <c r="IV7" i="4" s="1"/>
  <c r="JQ10" i="4"/>
  <c r="JR10" i="4" s="1"/>
  <c r="II22" i="4"/>
  <c r="II15" i="4"/>
  <c r="IJ20" i="4"/>
  <c r="IK20" i="4" s="1"/>
  <c r="IJ13" i="4"/>
  <c r="IK13" i="4" s="1"/>
  <c r="IU18" i="4"/>
  <c r="IV18" i="4" s="1"/>
  <c r="IU11" i="4"/>
  <c r="IV11" i="4" s="1"/>
  <c r="IU3" i="4"/>
  <c r="IV3" i="4" s="1"/>
  <c r="II18" i="4"/>
  <c r="IJ23" i="4"/>
  <c r="IK23" i="4" s="1"/>
  <c r="IJ17" i="4"/>
  <c r="IK17" i="4" s="1"/>
  <c r="IU23" i="4"/>
  <c r="IV23" i="4" s="1"/>
  <c r="IU20" i="4"/>
  <c r="IV20" i="4" s="1"/>
  <c r="IU17" i="4"/>
  <c r="IV17" i="4" s="1"/>
  <c r="IU13" i="4"/>
  <c r="IV13" i="4" s="1"/>
  <c r="IU9" i="4"/>
  <c r="IV9" i="4" s="1"/>
  <c r="IU5" i="4"/>
  <c r="IV5" i="4" s="1"/>
  <c r="JP8" i="4"/>
  <c r="IU24" i="4"/>
  <c r="IV24" i="4" s="1"/>
  <c r="IT24" i="4"/>
  <c r="IU31" i="4"/>
  <c r="IV31" i="4" s="1"/>
  <c r="IT31" i="4"/>
  <c r="IU21" i="4"/>
  <c r="IV21" i="4" s="1"/>
  <c r="IT21" i="4"/>
  <c r="IU19" i="4"/>
  <c r="IV19" i="4" s="1"/>
  <c r="IT19" i="4"/>
  <c r="IU32" i="4"/>
  <c r="IV32" i="4" s="1"/>
  <c r="IT32" i="4"/>
  <c r="IU16" i="4"/>
  <c r="IV16" i="4" s="1"/>
  <c r="IT16" i="4"/>
  <c r="IU14" i="4"/>
  <c r="IV14" i="4" s="1"/>
  <c r="IT14" i="4"/>
  <c r="IU12" i="4"/>
  <c r="IV12" i="4" s="1"/>
  <c r="IT12" i="4"/>
  <c r="IU10" i="4"/>
  <c r="IV10" i="4" s="1"/>
  <c r="IT10" i="4"/>
  <c r="IU8" i="4"/>
  <c r="IV8" i="4" s="1"/>
  <c r="IT8" i="4"/>
  <c r="IU6" i="4"/>
  <c r="IV6" i="4" s="1"/>
  <c r="IT6" i="4"/>
  <c r="IU4" i="4"/>
  <c r="IV4" i="4" s="1"/>
  <c r="IT4" i="4"/>
  <c r="IU33" i="4"/>
  <c r="IV33" i="4" s="1"/>
  <c r="IT33" i="4"/>
  <c r="JP23" i="4"/>
  <c r="JP22" i="4"/>
  <c r="JP20" i="4"/>
  <c r="JP18" i="4"/>
  <c r="JP17" i="4"/>
  <c r="JP15" i="4"/>
  <c r="JP13" i="4"/>
  <c r="JP5" i="4"/>
  <c r="JP3" i="4"/>
  <c r="II10" i="4"/>
  <c r="II8" i="4"/>
  <c r="II6" i="4"/>
  <c r="II4" i="4"/>
  <c r="II33" i="4"/>
  <c r="JP31" i="4"/>
  <c r="JP21" i="4"/>
  <c r="JP19" i="4"/>
  <c r="JP32" i="4"/>
  <c r="JP16" i="4"/>
  <c r="JP14" i="4"/>
  <c r="JP12" i="4"/>
  <c r="JP9" i="4"/>
  <c r="JP7" i="4"/>
  <c r="JP4" i="4"/>
  <c r="JP33" i="4"/>
  <c r="II24" i="4"/>
  <c r="II31" i="4"/>
  <c r="II21" i="4"/>
  <c r="II19" i="4"/>
  <c r="II32" i="4"/>
  <c r="II16" i="4"/>
  <c r="II14" i="4"/>
  <c r="II11" i="4"/>
  <c r="II9" i="4"/>
  <c r="II7" i="4"/>
  <c r="II5" i="4"/>
  <c r="II3" i="4"/>
  <c r="GR17" i="2"/>
  <c r="GS17" i="2" s="1"/>
  <c r="GT17" i="2" s="1"/>
  <c r="HB19" i="2"/>
  <c r="HB3" i="2"/>
  <c r="HB8" i="2"/>
  <c r="HB5" i="2"/>
  <c r="IJ12" i="4"/>
  <c r="IK12" i="4" s="1"/>
  <c r="JP11" i="4"/>
  <c r="JP24" i="4"/>
  <c r="JP6" i="4"/>
  <c r="GR25" i="2"/>
  <c r="GS25" i="2" s="1"/>
  <c r="GT25" i="2" s="1"/>
  <c r="GR22" i="2"/>
  <c r="GS22" i="2" s="1"/>
  <c r="HC18" i="2"/>
  <c r="HD18" i="2" s="1"/>
  <c r="HE18" i="2" s="1"/>
  <c r="HB9" i="2"/>
  <c r="HB7" i="2"/>
  <c r="HB6" i="2"/>
  <c r="HB24" i="2"/>
  <c r="HB23" i="2"/>
  <c r="HB2" i="2"/>
  <c r="GR10" i="2"/>
  <c r="GS10" i="2" s="1"/>
  <c r="GR4" i="2"/>
  <c r="GS4" i="2" s="1"/>
  <c r="GR18" i="2"/>
  <c r="GS18" i="2" s="1"/>
  <c r="GT18" i="2" s="1"/>
  <c r="HC17" i="2"/>
  <c r="HD17" i="2" s="1"/>
  <c r="HE17" i="2" s="1"/>
  <c r="HC10" i="2"/>
  <c r="HD10" i="2" s="1"/>
  <c r="GQ9" i="2"/>
  <c r="GQ8" i="2"/>
  <c r="GQ7" i="2"/>
  <c r="GQ6" i="2"/>
  <c r="GQ19" i="2"/>
  <c r="GQ5" i="2"/>
  <c r="GQ24" i="2"/>
  <c r="GQ3" i="2"/>
  <c r="GQ23" i="2"/>
  <c r="GQ2" i="2"/>
  <c r="HC25" i="2"/>
  <c r="HD25" i="2" s="1"/>
  <c r="HE25" i="2" s="1"/>
  <c r="HC22" i="2"/>
  <c r="HD22" i="2" s="1"/>
  <c r="HC4" i="2"/>
  <c r="HD4" i="2" s="1"/>
  <c r="HC16" i="2"/>
  <c r="HD16" i="2" s="1"/>
  <c r="HE16" i="2" s="1"/>
  <c r="GR16" i="2"/>
  <c r="GS16" i="2" s="1"/>
  <c r="GT16" i="2" s="1"/>
  <c r="HW33" i="4"/>
  <c r="HY33" i="4" s="1"/>
  <c r="HZ33" i="4" s="1"/>
  <c r="HW3" i="4"/>
  <c r="HX3" i="4" s="1"/>
  <c r="HW4" i="4"/>
  <c r="HY4" i="4" s="1"/>
  <c r="HZ4" i="4" s="1"/>
  <c r="HW5" i="4"/>
  <c r="HX5" i="4" s="1"/>
  <c r="HW6" i="4"/>
  <c r="HY6" i="4" s="1"/>
  <c r="HZ6" i="4" s="1"/>
  <c r="HW7" i="4"/>
  <c r="HX7" i="4" s="1"/>
  <c r="HW8" i="4"/>
  <c r="HY8" i="4" s="1"/>
  <c r="HZ8" i="4" s="1"/>
  <c r="HW9" i="4"/>
  <c r="HX9" i="4" s="1"/>
  <c r="HW10" i="4"/>
  <c r="HY10" i="4" s="1"/>
  <c r="HZ10" i="4" s="1"/>
  <c r="HW11" i="4"/>
  <c r="HX11" i="4" s="1"/>
  <c r="HW12" i="4"/>
  <c r="HY12" i="4" s="1"/>
  <c r="HZ12" i="4" s="1"/>
  <c r="HW13" i="4"/>
  <c r="HX13" i="4" s="1"/>
  <c r="HW14" i="4"/>
  <c r="HY14" i="4" s="1"/>
  <c r="HZ14" i="4" s="1"/>
  <c r="HW15" i="4"/>
  <c r="HX15" i="4" s="1"/>
  <c r="HW16" i="4"/>
  <c r="HY16" i="4" s="1"/>
  <c r="HZ16" i="4" s="1"/>
  <c r="HW17" i="4"/>
  <c r="HX17" i="4" s="1"/>
  <c r="HW32" i="4"/>
  <c r="HY32" i="4" s="1"/>
  <c r="HZ32" i="4" s="1"/>
  <c r="HW18" i="4"/>
  <c r="HX18" i="4" s="1"/>
  <c r="HW19" i="4"/>
  <c r="HY19" i="4" s="1"/>
  <c r="HZ19" i="4" s="1"/>
  <c r="HW20" i="4"/>
  <c r="HX20" i="4" s="1"/>
  <c r="HW21" i="4"/>
  <c r="HY21" i="4" s="1"/>
  <c r="HZ21" i="4" s="1"/>
  <c r="HW22" i="4"/>
  <c r="HX22" i="4" s="1"/>
  <c r="HW31" i="4"/>
  <c r="HY31" i="4" s="1"/>
  <c r="HZ31" i="4" s="1"/>
  <c r="HW23" i="4"/>
  <c r="HX23" i="4" s="1"/>
  <c r="HW24" i="4"/>
  <c r="HY24" i="4" s="1"/>
  <c r="HZ24" i="4" s="1"/>
  <c r="HW2" i="4"/>
  <c r="HX2" i="4" s="1"/>
  <c r="HV33" i="4"/>
  <c r="HV3" i="4"/>
  <c r="HV4" i="4"/>
  <c r="HV5" i="4"/>
  <c r="HV6" i="4"/>
  <c r="HV7" i="4"/>
  <c r="HV8" i="4"/>
  <c r="HV9" i="4"/>
  <c r="HV10" i="4"/>
  <c r="HV11" i="4"/>
  <c r="HV12" i="4"/>
  <c r="HV13" i="4"/>
  <c r="HV14" i="4"/>
  <c r="HV15" i="4"/>
  <c r="HV16" i="4"/>
  <c r="HV17" i="4"/>
  <c r="HV32" i="4"/>
  <c r="HV18" i="4"/>
  <c r="HV19" i="4"/>
  <c r="HV20" i="4"/>
  <c r="HV21" i="4"/>
  <c r="HV22" i="4"/>
  <c r="HV31" i="4"/>
  <c r="HV23" i="4"/>
  <c r="HV24" i="4"/>
  <c r="HV2" i="4"/>
  <c r="HA33" i="4"/>
  <c r="HB33" i="4" s="1"/>
  <c r="HA3" i="4"/>
  <c r="HC3" i="4" s="1"/>
  <c r="HD3" i="4" s="1"/>
  <c r="HA4" i="4"/>
  <c r="HB4" i="4" s="1"/>
  <c r="HA5" i="4"/>
  <c r="HC5" i="4" s="1"/>
  <c r="HD5" i="4" s="1"/>
  <c r="HA6" i="4"/>
  <c r="HB6" i="4" s="1"/>
  <c r="HA7" i="4"/>
  <c r="HC7" i="4" s="1"/>
  <c r="HD7" i="4" s="1"/>
  <c r="HA8" i="4"/>
  <c r="HB8" i="4" s="1"/>
  <c r="HA9" i="4"/>
  <c r="HC9" i="4" s="1"/>
  <c r="HD9" i="4" s="1"/>
  <c r="HA10" i="4"/>
  <c r="HB10" i="4" s="1"/>
  <c r="HA11" i="4"/>
  <c r="HC11" i="4" s="1"/>
  <c r="HD11" i="4" s="1"/>
  <c r="HA12" i="4"/>
  <c r="HB12" i="4" s="1"/>
  <c r="HA13" i="4"/>
  <c r="HC13" i="4" s="1"/>
  <c r="HD13" i="4" s="1"/>
  <c r="HA14" i="4"/>
  <c r="HB14" i="4" s="1"/>
  <c r="HA15" i="4"/>
  <c r="HC15" i="4" s="1"/>
  <c r="HD15" i="4" s="1"/>
  <c r="HA16" i="4"/>
  <c r="HB16" i="4" s="1"/>
  <c r="HA17" i="4"/>
  <c r="HC17" i="4" s="1"/>
  <c r="HD17" i="4" s="1"/>
  <c r="HA32" i="4"/>
  <c r="HB32" i="4" s="1"/>
  <c r="HA18" i="4"/>
  <c r="HC18" i="4" s="1"/>
  <c r="HD18" i="4" s="1"/>
  <c r="HA19" i="4"/>
  <c r="HB19" i="4" s="1"/>
  <c r="HA20" i="4"/>
  <c r="HC20" i="4" s="1"/>
  <c r="HD20" i="4" s="1"/>
  <c r="HA21" i="4"/>
  <c r="HB21" i="4" s="1"/>
  <c r="HA22" i="4"/>
  <c r="HC22" i="4" s="1"/>
  <c r="HD22" i="4" s="1"/>
  <c r="HA31" i="4"/>
  <c r="HB31" i="4" s="1"/>
  <c r="HA23" i="4"/>
  <c r="HC23" i="4" s="1"/>
  <c r="HD23" i="4" s="1"/>
  <c r="HA24" i="4"/>
  <c r="HB24" i="4" s="1"/>
  <c r="HA2" i="4"/>
  <c r="GZ33" i="4"/>
  <c r="GZ3" i="4"/>
  <c r="GZ4" i="4"/>
  <c r="GZ5" i="4"/>
  <c r="GZ6" i="4"/>
  <c r="GZ7" i="4"/>
  <c r="GZ8" i="4"/>
  <c r="GZ9" i="4"/>
  <c r="GZ10" i="4"/>
  <c r="GZ11" i="4"/>
  <c r="GZ12" i="4"/>
  <c r="GZ13" i="4"/>
  <c r="GZ14" i="4"/>
  <c r="GZ15" i="4"/>
  <c r="GZ16" i="4"/>
  <c r="GZ17" i="4"/>
  <c r="GZ32" i="4"/>
  <c r="GZ18" i="4"/>
  <c r="GZ19" i="4"/>
  <c r="GZ20" i="4"/>
  <c r="GZ21" i="4"/>
  <c r="GZ22" i="4"/>
  <c r="GZ31" i="4"/>
  <c r="GZ23" i="4"/>
  <c r="GZ24" i="4"/>
  <c r="GZ2" i="4"/>
  <c r="HA11" i="2"/>
  <c r="GZ11" i="2"/>
  <c r="HB11" i="2" l="1"/>
  <c r="KO11" i="2"/>
  <c r="JM4" i="8"/>
  <c r="JP4" i="8" s="1"/>
  <c r="JM6" i="8"/>
  <c r="JP6" i="8" s="1"/>
  <c r="JM8" i="8"/>
  <c r="JP8" i="8" s="1"/>
  <c r="JM10" i="8"/>
  <c r="JP10" i="8" s="1"/>
  <c r="JM12" i="8"/>
  <c r="JP12" i="8" s="1"/>
  <c r="JT3" i="8"/>
  <c r="JS3" i="8"/>
  <c r="JS5" i="8"/>
  <c r="JS7" i="8"/>
  <c r="JS9" i="8"/>
  <c r="JS11" i="8"/>
  <c r="JS4" i="8"/>
  <c r="JT4" i="8"/>
  <c r="JS6" i="8"/>
  <c r="JS8" i="8"/>
  <c r="JS10" i="8"/>
  <c r="JS12" i="8"/>
  <c r="JS13" i="8"/>
  <c r="JM3" i="8"/>
  <c r="JP3" i="8" s="1"/>
  <c r="JM5" i="8"/>
  <c r="JP5" i="8" s="1"/>
  <c r="JM7" i="8"/>
  <c r="JP7" i="8" s="1"/>
  <c r="JM9" i="8"/>
  <c r="JP9" i="8" s="1"/>
  <c r="JM11" i="8"/>
  <c r="JP11" i="8" s="1"/>
  <c r="JM13" i="8"/>
  <c r="JP13" i="8" s="1"/>
  <c r="HE23" i="4"/>
  <c r="HE20" i="4"/>
  <c r="HE17" i="4"/>
  <c r="HE13" i="4"/>
  <c r="HE9" i="4"/>
  <c r="HE5" i="4"/>
  <c r="IL12" i="4"/>
  <c r="IW33" i="4"/>
  <c r="IW4" i="4"/>
  <c r="IW6" i="4"/>
  <c r="IW8" i="4"/>
  <c r="IW10" i="4"/>
  <c r="IW12" i="4"/>
  <c r="IW14" i="4"/>
  <c r="IW16" i="4"/>
  <c r="IW32" i="4"/>
  <c r="IW19" i="4"/>
  <c r="IW21" i="4"/>
  <c r="IW31" i="4"/>
  <c r="IW24" i="4"/>
  <c r="IW5" i="4"/>
  <c r="IW13" i="4"/>
  <c r="IW20" i="4"/>
  <c r="IL17" i="4"/>
  <c r="IW11" i="4"/>
  <c r="IL13" i="4"/>
  <c r="JS10" i="4"/>
  <c r="IW15" i="4"/>
  <c r="JS3" i="4"/>
  <c r="JS5" i="4"/>
  <c r="JS7" i="4"/>
  <c r="JS9" i="4"/>
  <c r="JS11" i="4"/>
  <c r="JS13" i="4"/>
  <c r="JS15" i="4"/>
  <c r="JS17" i="4"/>
  <c r="JS18" i="4"/>
  <c r="JS20" i="4"/>
  <c r="JS22" i="4"/>
  <c r="JS23" i="4"/>
  <c r="JS33" i="4"/>
  <c r="JS4" i="4"/>
  <c r="JS6" i="4"/>
  <c r="JS8" i="4"/>
  <c r="JS12" i="4"/>
  <c r="JS14" i="4"/>
  <c r="JS16" i="4"/>
  <c r="JS32" i="4"/>
  <c r="JS19" i="4"/>
  <c r="JS21" i="4"/>
  <c r="JS31" i="4"/>
  <c r="JS24" i="4"/>
  <c r="HE22" i="4"/>
  <c r="HE18" i="4"/>
  <c r="HE15" i="4"/>
  <c r="HE11" i="4"/>
  <c r="HE7" i="4"/>
  <c r="HE3" i="4"/>
  <c r="IA24" i="4"/>
  <c r="IA31" i="4"/>
  <c r="IA21" i="4"/>
  <c r="IA19" i="4"/>
  <c r="IA32" i="4"/>
  <c r="IA16" i="4"/>
  <c r="IA14" i="4"/>
  <c r="IA12" i="4"/>
  <c r="IA10" i="4"/>
  <c r="IA8" i="4"/>
  <c r="IA6" i="4"/>
  <c r="IA4" i="4"/>
  <c r="IA33" i="4"/>
  <c r="IW9" i="4"/>
  <c r="IW17" i="4"/>
  <c r="IW23" i="4"/>
  <c r="IL23" i="4"/>
  <c r="IW3" i="4"/>
  <c r="IW18" i="4"/>
  <c r="IL20" i="4"/>
  <c r="IW7" i="4"/>
  <c r="IW22" i="4"/>
  <c r="KO3" i="4"/>
  <c r="KO5" i="4"/>
  <c r="KO7" i="4"/>
  <c r="KO9" i="4"/>
  <c r="KO11" i="4"/>
  <c r="KO13" i="4"/>
  <c r="KO15" i="4"/>
  <c r="KO17" i="4"/>
  <c r="KO18" i="4"/>
  <c r="KO20" i="4"/>
  <c r="KO22" i="4"/>
  <c r="KO23" i="4"/>
  <c r="KO33" i="4"/>
  <c r="KO4" i="4"/>
  <c r="KO6" i="4"/>
  <c r="KO8" i="4"/>
  <c r="KO10" i="4"/>
  <c r="KO12" i="4"/>
  <c r="KO14" i="4"/>
  <c r="KO16" i="4"/>
  <c r="KO32" i="4"/>
  <c r="KO19" i="4"/>
  <c r="KO21" i="4"/>
  <c r="KO31" i="4"/>
  <c r="KO24" i="4"/>
  <c r="HC6" i="8"/>
  <c r="HB6" i="8"/>
  <c r="HC10" i="8"/>
  <c r="HB10" i="8"/>
  <c r="HC16" i="8"/>
  <c r="HB16" i="8"/>
  <c r="HB3" i="8"/>
  <c r="HC3" i="8"/>
  <c r="HB7" i="8"/>
  <c r="HC7" i="8"/>
  <c r="HB11" i="8"/>
  <c r="HC11" i="8"/>
  <c r="HC4" i="8"/>
  <c r="HB4" i="8"/>
  <c r="HC8" i="8"/>
  <c r="HB8" i="8"/>
  <c r="HC12" i="8"/>
  <c r="HB12" i="8"/>
  <c r="HB5" i="8"/>
  <c r="HC5" i="8"/>
  <c r="HB9" i="8"/>
  <c r="HC9" i="8"/>
  <c r="HB13" i="8"/>
  <c r="HC13" i="8"/>
  <c r="HE4" i="2"/>
  <c r="HE10" i="2"/>
  <c r="HE22" i="2"/>
  <c r="GT4" i="2"/>
  <c r="GT10" i="2"/>
  <c r="GT22" i="2"/>
  <c r="HB3" i="4"/>
  <c r="HB18" i="4"/>
  <c r="HB11" i="4"/>
  <c r="HY18" i="4"/>
  <c r="HZ18" i="4" s="1"/>
  <c r="HY11" i="4"/>
  <c r="HZ11" i="4" s="1"/>
  <c r="HY3" i="4"/>
  <c r="HZ3" i="4" s="1"/>
  <c r="HB22" i="4"/>
  <c r="HB15" i="4"/>
  <c r="HB7" i="4"/>
  <c r="HY22" i="4"/>
  <c r="HZ22" i="4" s="1"/>
  <c r="HY15" i="4"/>
  <c r="HZ15" i="4" s="1"/>
  <c r="HY7" i="4"/>
  <c r="HZ7" i="4" s="1"/>
  <c r="HB23" i="4"/>
  <c r="HB20" i="4"/>
  <c r="HB17" i="4"/>
  <c r="HB13" i="4"/>
  <c r="HB9" i="4"/>
  <c r="HB5" i="4"/>
  <c r="HY23" i="4"/>
  <c r="HZ23" i="4" s="1"/>
  <c r="HY20" i="4"/>
  <c r="HZ20" i="4" s="1"/>
  <c r="HY17" i="4"/>
  <c r="HZ17" i="4" s="1"/>
  <c r="HY13" i="4"/>
  <c r="HZ13" i="4" s="1"/>
  <c r="HY9" i="4"/>
  <c r="HZ9" i="4" s="1"/>
  <c r="HY5" i="4"/>
  <c r="HZ5" i="4" s="1"/>
  <c r="HC24" i="4"/>
  <c r="HD24" i="4" s="1"/>
  <c r="HC31" i="4"/>
  <c r="HD31" i="4" s="1"/>
  <c r="HC21" i="4"/>
  <c r="HD21" i="4" s="1"/>
  <c r="HC19" i="4"/>
  <c r="HD19" i="4" s="1"/>
  <c r="HC32" i="4"/>
  <c r="HD32" i="4" s="1"/>
  <c r="HC16" i="4"/>
  <c r="HD16" i="4" s="1"/>
  <c r="HC14" i="4"/>
  <c r="HD14" i="4" s="1"/>
  <c r="HC12" i="4"/>
  <c r="HD12" i="4" s="1"/>
  <c r="HC10" i="4"/>
  <c r="HD10" i="4" s="1"/>
  <c r="HC8" i="4"/>
  <c r="HD8" i="4" s="1"/>
  <c r="HC6" i="4"/>
  <c r="HD6" i="4" s="1"/>
  <c r="HC4" i="4"/>
  <c r="HD4" i="4" s="1"/>
  <c r="HC33" i="4"/>
  <c r="HD33" i="4" s="1"/>
  <c r="HX24" i="4"/>
  <c r="HX31" i="4"/>
  <c r="HX21" i="4"/>
  <c r="HX19" i="4"/>
  <c r="HX32" i="4"/>
  <c r="HX16" i="4"/>
  <c r="HX14" i="4"/>
  <c r="HX12" i="4"/>
  <c r="HX10" i="4"/>
  <c r="HX8" i="4"/>
  <c r="HX6" i="4"/>
  <c r="HX4" i="4"/>
  <c r="HX33" i="4"/>
  <c r="HC11" i="2"/>
  <c r="HD11" i="2" s="1"/>
  <c r="JO19" i="6"/>
  <c r="JN19" i="6"/>
  <c r="KP11" i="2" l="1"/>
  <c r="KH11" i="2"/>
  <c r="JO9" i="8"/>
  <c r="JN9" i="8"/>
  <c r="JN13" i="8"/>
  <c r="JO13" i="8"/>
  <c r="JO11" i="8"/>
  <c r="JN11" i="8"/>
  <c r="JO7" i="8"/>
  <c r="JN7" i="8"/>
  <c r="JO5" i="8"/>
  <c r="JN5" i="8"/>
  <c r="JO3" i="8"/>
  <c r="JN3" i="8"/>
  <c r="JO12" i="8"/>
  <c r="JN12" i="8"/>
  <c r="JO10" i="8"/>
  <c r="JN10" i="8"/>
  <c r="JO8" i="8"/>
  <c r="JN8" i="8"/>
  <c r="JO6" i="8"/>
  <c r="JN6" i="8"/>
  <c r="JO4" i="8"/>
  <c r="JN4" i="8"/>
  <c r="KP5" i="4"/>
  <c r="KP20" i="4"/>
  <c r="KP22" i="4"/>
  <c r="KP3" i="4"/>
  <c r="KP9" i="4"/>
  <c r="KP17" i="4"/>
  <c r="KP23" i="4"/>
  <c r="KP15" i="4"/>
  <c r="KP11" i="4"/>
  <c r="HE8" i="4"/>
  <c r="KP8" i="4"/>
  <c r="KH8" i="4"/>
  <c r="HE16" i="4"/>
  <c r="KP16" i="4"/>
  <c r="KH16" i="4"/>
  <c r="HE31" i="4"/>
  <c r="KP31" i="4"/>
  <c r="KH31" i="4"/>
  <c r="IA13" i="4"/>
  <c r="IA18" i="4"/>
  <c r="KP13" i="4"/>
  <c r="HE4" i="4"/>
  <c r="KP4" i="4"/>
  <c r="KH4" i="4"/>
  <c r="HE12" i="4"/>
  <c r="KP12" i="4"/>
  <c r="KH12" i="4"/>
  <c r="HE19" i="4"/>
  <c r="KP19" i="4"/>
  <c r="KH19" i="4"/>
  <c r="IA5" i="4"/>
  <c r="IA20" i="4"/>
  <c r="IA7" i="4"/>
  <c r="IA22" i="4"/>
  <c r="IA3" i="4"/>
  <c r="HE33" i="4"/>
  <c r="KP33" i="4"/>
  <c r="KH33" i="4"/>
  <c r="HE6" i="4"/>
  <c r="KP6" i="4"/>
  <c r="KH6" i="4"/>
  <c r="HE10" i="4"/>
  <c r="KP10" i="4"/>
  <c r="KH10" i="4"/>
  <c r="HE14" i="4"/>
  <c r="KP14" i="4"/>
  <c r="KH14" i="4"/>
  <c r="HE32" i="4"/>
  <c r="KP32" i="4"/>
  <c r="KH32" i="4"/>
  <c r="HE21" i="4"/>
  <c r="KP21" i="4"/>
  <c r="KH21" i="4"/>
  <c r="HE24" i="4"/>
  <c r="KP24" i="4"/>
  <c r="KH24" i="4"/>
  <c r="IA9" i="4"/>
  <c r="IA17" i="4"/>
  <c r="IA23" i="4"/>
  <c r="IA15" i="4"/>
  <c r="IA11" i="4"/>
  <c r="KP7" i="4"/>
  <c r="KP18" i="4"/>
  <c r="KH3" i="4"/>
  <c r="KH7" i="4"/>
  <c r="KH11" i="4"/>
  <c r="KH15" i="4"/>
  <c r="KH18" i="4"/>
  <c r="KH22" i="4"/>
  <c r="KH5" i="4"/>
  <c r="KH9" i="4"/>
  <c r="KH13" i="4"/>
  <c r="KH17" i="4"/>
  <c r="KH20" i="4"/>
  <c r="KH23" i="4"/>
  <c r="HE11" i="2"/>
  <c r="JQ19" i="6"/>
  <c r="JR19" i="6" s="1"/>
  <c r="JO21" i="6"/>
  <c r="JO2" i="6"/>
  <c r="JO3" i="6"/>
  <c r="JO4" i="6"/>
  <c r="JO22" i="6"/>
  <c r="JO5" i="6"/>
  <c r="JO6" i="6"/>
  <c r="JO20" i="6"/>
  <c r="JN21" i="6"/>
  <c r="JN2" i="6"/>
  <c r="JN3" i="6"/>
  <c r="JN4" i="6"/>
  <c r="JN22" i="6"/>
  <c r="JN5" i="6"/>
  <c r="JN6" i="6"/>
  <c r="JN20" i="6"/>
  <c r="HA21" i="6"/>
  <c r="HB21" i="6" s="1"/>
  <c r="HA2" i="6"/>
  <c r="HB2" i="6" s="1"/>
  <c r="HA3" i="6"/>
  <c r="HC3" i="6" s="1"/>
  <c r="HA4" i="6"/>
  <c r="HC4" i="6" s="1"/>
  <c r="HA22" i="6"/>
  <c r="HA5" i="6"/>
  <c r="HC5" i="6" s="1"/>
  <c r="HA6" i="6"/>
  <c r="HC6" i="6" s="1"/>
  <c r="HA19" i="6"/>
  <c r="GZ21" i="6"/>
  <c r="GZ2" i="6"/>
  <c r="GZ3" i="6"/>
  <c r="GZ4" i="6"/>
  <c r="GZ22" i="6"/>
  <c r="GZ5" i="6"/>
  <c r="GZ6" i="6"/>
  <c r="GZ19" i="6"/>
  <c r="GZ20" i="6"/>
  <c r="GP21" i="6"/>
  <c r="GQ21" i="6" s="1"/>
  <c r="GP2" i="6"/>
  <c r="GR2" i="6" s="1"/>
  <c r="GS2" i="6" s="1"/>
  <c r="GP3" i="6"/>
  <c r="GQ3" i="6" s="1"/>
  <c r="GP4" i="6"/>
  <c r="GQ4" i="6" s="1"/>
  <c r="GP22" i="6"/>
  <c r="GR22" i="6" s="1"/>
  <c r="GS22" i="6" s="1"/>
  <c r="GP5" i="6"/>
  <c r="GR5" i="6" s="1"/>
  <c r="GS5" i="6" s="1"/>
  <c r="GP6" i="6"/>
  <c r="GQ6" i="6" s="1"/>
  <c r="GP19" i="6"/>
  <c r="GR19" i="6" s="1"/>
  <c r="GS19" i="6" s="1"/>
  <c r="GP20" i="6"/>
  <c r="GQ20" i="6" s="1"/>
  <c r="GO21" i="6"/>
  <c r="GO2" i="6"/>
  <c r="GO3" i="6"/>
  <c r="GO4" i="6"/>
  <c r="GO22" i="6"/>
  <c r="GO5" i="6"/>
  <c r="GO6" i="6"/>
  <c r="GO19" i="6"/>
  <c r="GO20" i="6"/>
  <c r="P2" i="2"/>
  <c r="P23" i="2"/>
  <c r="P3" i="2"/>
  <c r="P24" i="2"/>
  <c r="P4" i="2"/>
  <c r="P5" i="2"/>
  <c r="P19" i="2"/>
  <c r="P6" i="2"/>
  <c r="P7" i="2"/>
  <c r="P22" i="2"/>
  <c r="P8" i="2"/>
  <c r="P25" i="2"/>
  <c r="P9" i="2"/>
  <c r="P10" i="2"/>
  <c r="K2" i="2"/>
  <c r="K23" i="2"/>
  <c r="K3" i="2"/>
  <c r="K24" i="2"/>
  <c r="K4" i="2"/>
  <c r="K5" i="2"/>
  <c r="K19" i="2"/>
  <c r="K6" i="2"/>
  <c r="K7" i="2"/>
  <c r="K22" i="2"/>
  <c r="K8" i="2"/>
  <c r="K25" i="2"/>
  <c r="K9" i="2"/>
  <c r="K10" i="2"/>
  <c r="P33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32" i="4"/>
  <c r="P18" i="4"/>
  <c r="P19" i="4"/>
  <c r="P20" i="4"/>
  <c r="P21" i="4"/>
  <c r="P22" i="4"/>
  <c r="P31" i="4"/>
  <c r="P23" i="4"/>
  <c r="P24" i="4"/>
  <c r="K33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32" i="4"/>
  <c r="K18" i="4"/>
  <c r="K19" i="4"/>
  <c r="K20" i="4"/>
  <c r="K21" i="4"/>
  <c r="K22" i="4"/>
  <c r="K31" i="4"/>
  <c r="K23" i="4"/>
  <c r="K24" i="4"/>
  <c r="P2" i="4"/>
  <c r="K2" i="4"/>
  <c r="P21" i="6"/>
  <c r="P2" i="6"/>
  <c r="P3" i="6"/>
  <c r="P4" i="6"/>
  <c r="P22" i="6"/>
  <c r="P5" i="6"/>
  <c r="P6" i="6"/>
  <c r="P19" i="6"/>
  <c r="K21" i="6"/>
  <c r="K2" i="6"/>
  <c r="K3" i="6"/>
  <c r="K4" i="6"/>
  <c r="K22" i="6"/>
  <c r="K5" i="6"/>
  <c r="K6" i="6"/>
  <c r="K19" i="6"/>
  <c r="P20" i="6"/>
  <c r="K20" i="6"/>
  <c r="M3" i="8"/>
  <c r="M4" i="8"/>
  <c r="M5" i="8"/>
  <c r="M6" i="8"/>
  <c r="M7" i="8"/>
  <c r="M8" i="8"/>
  <c r="M9" i="8"/>
  <c r="M10" i="8"/>
  <c r="M11" i="8"/>
  <c r="M12" i="8"/>
  <c r="M13" i="8"/>
  <c r="M16" i="8"/>
  <c r="M2" i="8"/>
  <c r="K3" i="8"/>
  <c r="K4" i="8"/>
  <c r="K5" i="8"/>
  <c r="K6" i="8"/>
  <c r="K7" i="8"/>
  <c r="K8" i="8"/>
  <c r="K9" i="8"/>
  <c r="K10" i="8"/>
  <c r="K11" i="8"/>
  <c r="K12" i="8"/>
  <c r="K13" i="8"/>
  <c r="K16" i="8"/>
  <c r="K2" i="8"/>
  <c r="IS17" i="2"/>
  <c r="IU17" i="2" s="1"/>
  <c r="IV17" i="2" s="1"/>
  <c r="IW17" i="2" s="1"/>
  <c r="IS18" i="2"/>
  <c r="IU18" i="2" s="1"/>
  <c r="IV18" i="2" s="1"/>
  <c r="IW18" i="2" s="1"/>
  <c r="IR17" i="2"/>
  <c r="IR18" i="2"/>
  <c r="IR16" i="2"/>
  <c r="IS16" i="2"/>
  <c r="IU16" i="2" s="1"/>
  <c r="IV16" i="2" s="1"/>
  <c r="IW16" i="2" s="1"/>
  <c r="IS2" i="2"/>
  <c r="IS23" i="2"/>
  <c r="IT23" i="2" s="1"/>
  <c r="IS3" i="2"/>
  <c r="IS24" i="2"/>
  <c r="IT24" i="2" s="1"/>
  <c r="IS4" i="2"/>
  <c r="IS5" i="2"/>
  <c r="IS19" i="2"/>
  <c r="IS6" i="2"/>
  <c r="IS7" i="2"/>
  <c r="IS22" i="2"/>
  <c r="IS8" i="2"/>
  <c r="IS25" i="2"/>
  <c r="IT25" i="2" s="1"/>
  <c r="IS9" i="2"/>
  <c r="IS10" i="2"/>
  <c r="IR2" i="2"/>
  <c r="IR23" i="2"/>
  <c r="IR3" i="2"/>
  <c r="IR24" i="2"/>
  <c r="IR4" i="2"/>
  <c r="IR5" i="2"/>
  <c r="IR19" i="2"/>
  <c r="IR6" i="2"/>
  <c r="IR7" i="2"/>
  <c r="IR22" i="2"/>
  <c r="IR8" i="2"/>
  <c r="IR25" i="2"/>
  <c r="IR9" i="2"/>
  <c r="IR10" i="2"/>
  <c r="KI11" i="2" l="1"/>
  <c r="KJ11" i="2"/>
  <c r="KO2" i="6"/>
  <c r="KJ20" i="4"/>
  <c r="KI20" i="4"/>
  <c r="KJ5" i="4"/>
  <c r="KI5" i="4"/>
  <c r="KJ11" i="4"/>
  <c r="KI11" i="4"/>
  <c r="KJ13" i="4"/>
  <c r="KI13" i="4"/>
  <c r="KJ18" i="4"/>
  <c r="KI18" i="4"/>
  <c r="KI3" i="4"/>
  <c r="KJ3" i="4"/>
  <c r="KJ23" i="4"/>
  <c r="KI23" i="4"/>
  <c r="KJ17" i="4"/>
  <c r="KI17" i="4"/>
  <c r="KJ9" i="4"/>
  <c r="KI9" i="4"/>
  <c r="KJ22" i="4"/>
  <c r="KI22" i="4"/>
  <c r="KJ15" i="4"/>
  <c r="KI15" i="4"/>
  <c r="KJ7" i="4"/>
  <c r="KI7" i="4"/>
  <c r="KJ24" i="4"/>
  <c r="KI24" i="4"/>
  <c r="KJ21" i="4"/>
  <c r="KI21" i="4"/>
  <c r="KJ32" i="4"/>
  <c r="KI32" i="4"/>
  <c r="KJ14" i="4"/>
  <c r="KI14" i="4"/>
  <c r="KJ10" i="4"/>
  <c r="KI10" i="4"/>
  <c r="KJ6" i="4"/>
  <c r="KI6" i="4"/>
  <c r="KI33" i="4"/>
  <c r="KJ33" i="4"/>
  <c r="KJ19" i="4"/>
  <c r="KI19" i="4"/>
  <c r="KJ12" i="4"/>
  <c r="KI12" i="4"/>
  <c r="KJ4" i="4"/>
  <c r="KI4" i="4"/>
  <c r="KJ31" i="4"/>
  <c r="KI31" i="4"/>
  <c r="KJ16" i="4"/>
  <c r="KI16" i="4"/>
  <c r="KJ8" i="4"/>
  <c r="KI8" i="4"/>
  <c r="HD6" i="6"/>
  <c r="HC19" i="6"/>
  <c r="HD19" i="6" s="1"/>
  <c r="HB5" i="6"/>
  <c r="HB22" i="6"/>
  <c r="HC22" i="6"/>
  <c r="IT9" i="2"/>
  <c r="KO9" i="2"/>
  <c r="IT8" i="2"/>
  <c r="KO8" i="2"/>
  <c r="IT7" i="2"/>
  <c r="KO7" i="2"/>
  <c r="IT6" i="2"/>
  <c r="KO6" i="2"/>
  <c r="IT19" i="2"/>
  <c r="KO19" i="2"/>
  <c r="IT5" i="2"/>
  <c r="KO5" i="2"/>
  <c r="IT3" i="2"/>
  <c r="KO3" i="2"/>
  <c r="IT2" i="2"/>
  <c r="KO2" i="2"/>
  <c r="IT10" i="2"/>
  <c r="KO10" i="2"/>
  <c r="IT22" i="2"/>
  <c r="KO22" i="2"/>
  <c r="IT4" i="2"/>
  <c r="KO4" i="2"/>
  <c r="JQ5" i="6"/>
  <c r="JR5" i="6" s="1"/>
  <c r="KO5" i="6"/>
  <c r="JQ22" i="6"/>
  <c r="JR22" i="6" s="1"/>
  <c r="KO22" i="6"/>
  <c r="JQ3" i="6"/>
  <c r="JR3" i="6" s="1"/>
  <c r="KO3" i="6"/>
  <c r="JQ21" i="6"/>
  <c r="JR21" i="6" s="1"/>
  <c r="KO21" i="6"/>
  <c r="JS19" i="6"/>
  <c r="JP20" i="6"/>
  <c r="JQ6" i="6"/>
  <c r="JR6" i="6" s="1"/>
  <c r="KO6" i="6"/>
  <c r="JQ4" i="6"/>
  <c r="JR4" i="6" s="1"/>
  <c r="KO4" i="6"/>
  <c r="JQ2" i="6"/>
  <c r="JR2" i="6" s="1"/>
  <c r="KO19" i="6"/>
  <c r="GT5" i="6"/>
  <c r="GT22" i="6"/>
  <c r="GT2" i="6"/>
  <c r="GT19" i="6"/>
  <c r="IU10" i="2"/>
  <c r="IV10" i="2" s="1"/>
  <c r="IU25" i="2"/>
  <c r="IV25" i="2" s="1"/>
  <c r="IW25" i="2" s="1"/>
  <c r="IU22" i="2"/>
  <c r="IV22" i="2" s="1"/>
  <c r="IU4" i="2"/>
  <c r="IV4" i="2" s="1"/>
  <c r="IU9" i="2"/>
  <c r="IV9" i="2" s="1"/>
  <c r="IU8" i="2"/>
  <c r="IV8" i="2" s="1"/>
  <c r="IU7" i="2"/>
  <c r="IV7" i="2" s="1"/>
  <c r="IU6" i="2"/>
  <c r="IV6" i="2" s="1"/>
  <c r="IU19" i="2"/>
  <c r="IV19" i="2" s="1"/>
  <c r="IU5" i="2"/>
  <c r="IV5" i="2" s="1"/>
  <c r="IU24" i="2"/>
  <c r="IV24" i="2" s="1"/>
  <c r="IW24" i="2" s="1"/>
  <c r="IU3" i="2"/>
  <c r="IV3" i="2" s="1"/>
  <c r="IU23" i="2"/>
  <c r="IV23" i="2" s="1"/>
  <c r="IW23" i="2" s="1"/>
  <c r="IU2" i="2"/>
  <c r="IV2" i="2" s="1"/>
  <c r="HD4" i="6"/>
  <c r="GQ5" i="6"/>
  <c r="GQ22" i="6"/>
  <c r="GQ2" i="6"/>
  <c r="GR20" i="6"/>
  <c r="GR6" i="6"/>
  <c r="GS6" i="6" s="1"/>
  <c r="GR4" i="6"/>
  <c r="GS4" i="6" s="1"/>
  <c r="GR3" i="6"/>
  <c r="GS3" i="6" s="1"/>
  <c r="GR21" i="6"/>
  <c r="GS21" i="6" s="1"/>
  <c r="HB19" i="6"/>
  <c r="HB6" i="6"/>
  <c r="HB4" i="6"/>
  <c r="HB3" i="6"/>
  <c r="HD5" i="6"/>
  <c r="JP6" i="6"/>
  <c r="JP4" i="6"/>
  <c r="JP3" i="6"/>
  <c r="JP21" i="6"/>
  <c r="JP5" i="6"/>
  <c r="JP22" i="6"/>
  <c r="JP2" i="6"/>
  <c r="GQ19" i="6"/>
  <c r="HC2" i="6" l="1"/>
  <c r="HD2" i="6" s="1"/>
  <c r="HD3" i="6"/>
  <c r="KH19" i="6"/>
  <c r="KJ19" i="6" s="1"/>
  <c r="HE6" i="6"/>
  <c r="HE19" i="6"/>
  <c r="KP19" i="6"/>
  <c r="KP19" i="2"/>
  <c r="KP3" i="2"/>
  <c r="KP5" i="2"/>
  <c r="KP8" i="2"/>
  <c r="KP22" i="2"/>
  <c r="KP2" i="2"/>
  <c r="KP6" i="2"/>
  <c r="KP7" i="2"/>
  <c r="KP9" i="2"/>
  <c r="KP4" i="2"/>
  <c r="KP10" i="2"/>
  <c r="HC21" i="6"/>
  <c r="HD21" i="6" s="1"/>
  <c r="HE21" i="6" s="1"/>
  <c r="HE5" i="6"/>
  <c r="KP3" i="6"/>
  <c r="KP6" i="6"/>
  <c r="HE4" i="6"/>
  <c r="JS2" i="6"/>
  <c r="JS4" i="6"/>
  <c r="JS6" i="6"/>
  <c r="JS21" i="6"/>
  <c r="JS3" i="6"/>
  <c r="JS22" i="6"/>
  <c r="JS5" i="6"/>
  <c r="KP4" i="6"/>
  <c r="KI19" i="6"/>
  <c r="HD22" i="6"/>
  <c r="HE22" i="6" s="1"/>
  <c r="KP5" i="6"/>
  <c r="GT21" i="6"/>
  <c r="KH21" i="6"/>
  <c r="GT4" i="6"/>
  <c r="KH4" i="6"/>
  <c r="GT3" i="6"/>
  <c r="GT6" i="6"/>
  <c r="KH6" i="6"/>
  <c r="KH5" i="6"/>
  <c r="IW3" i="2"/>
  <c r="KH3" i="2"/>
  <c r="IW5" i="2"/>
  <c r="KH5" i="2"/>
  <c r="IW19" i="2"/>
  <c r="KH19" i="2"/>
  <c r="IW8" i="2"/>
  <c r="KH8" i="2"/>
  <c r="IW22" i="2"/>
  <c r="KH22" i="2"/>
  <c r="IW2" i="2"/>
  <c r="KH2" i="2"/>
  <c r="IW6" i="2"/>
  <c r="KH6" i="2"/>
  <c r="IW7" i="2"/>
  <c r="KH7" i="2"/>
  <c r="IW9" i="2"/>
  <c r="KH9" i="2"/>
  <c r="IW4" i="2"/>
  <c r="KH4" i="2"/>
  <c r="IW10" i="2"/>
  <c r="KH10" i="2"/>
  <c r="HE3" i="6" l="1"/>
  <c r="KP2" i="6"/>
  <c r="KH2" i="6"/>
  <c r="KI2" i="6" s="1"/>
  <c r="KP21" i="6"/>
  <c r="HE2" i="6"/>
  <c r="KH3" i="6"/>
  <c r="KI3" i="6" s="1"/>
  <c r="KI10" i="2"/>
  <c r="KJ10" i="2"/>
  <c r="KI4" i="2"/>
  <c r="KJ4" i="2"/>
  <c r="KI9" i="2"/>
  <c r="KJ9" i="2"/>
  <c r="KI7" i="2"/>
  <c r="KJ7" i="2"/>
  <c r="KI6" i="2"/>
  <c r="KJ6" i="2"/>
  <c r="KI2" i="2"/>
  <c r="KJ2" i="2"/>
  <c r="KI22" i="2"/>
  <c r="KJ22" i="2"/>
  <c r="KI8" i="2"/>
  <c r="KJ8" i="2"/>
  <c r="KI19" i="2"/>
  <c r="KJ19" i="2"/>
  <c r="KI5" i="2"/>
  <c r="KJ5" i="2"/>
  <c r="KI3" i="2"/>
  <c r="KJ3" i="2"/>
  <c r="KI5" i="6"/>
  <c r="KJ5" i="6"/>
  <c r="KI4" i="6"/>
  <c r="KJ4" i="6"/>
  <c r="KI21" i="6"/>
  <c r="KJ21" i="6"/>
  <c r="KI6" i="6"/>
  <c r="KJ6" i="6"/>
  <c r="KJ2" i="6"/>
  <c r="KH22" i="6"/>
  <c r="KP22" i="6"/>
  <c r="KB2" i="4"/>
  <c r="KC2" i="4" s="1"/>
  <c r="KA2" i="4"/>
  <c r="KC20" i="6"/>
  <c r="BO25" i="8"/>
  <c r="BJ25" i="8"/>
  <c r="BF25" i="8"/>
  <c r="BE25" i="8"/>
  <c r="AX25" i="8"/>
  <c r="AW25" i="8"/>
  <c r="AP25" i="8"/>
  <c r="AO25" i="8"/>
  <c r="AH25" i="8"/>
  <c r="AG25" i="8"/>
  <c r="Z25" i="8"/>
  <c r="Y25" i="8"/>
  <c r="R25" i="8"/>
  <c r="BP25" i="8" s="1"/>
  <c r="Q25" i="8"/>
  <c r="BK25" i="8" s="1"/>
  <c r="BO24" i="8"/>
  <c r="BJ24" i="8"/>
  <c r="BF24" i="8"/>
  <c r="BE24" i="8"/>
  <c r="AX24" i="8"/>
  <c r="AW24" i="8"/>
  <c r="AP24" i="8"/>
  <c r="AO24" i="8"/>
  <c r="AH24" i="8"/>
  <c r="AG24" i="8"/>
  <c r="Z24" i="8"/>
  <c r="Y24" i="8"/>
  <c r="R24" i="8"/>
  <c r="BP24" i="8" s="1"/>
  <c r="Q24" i="8"/>
  <c r="BK24" i="8" s="1"/>
  <c r="BO23" i="8"/>
  <c r="BJ23" i="8"/>
  <c r="BF23" i="8"/>
  <c r="BE23" i="8"/>
  <c r="AX23" i="8"/>
  <c r="AW23" i="8"/>
  <c r="AP23" i="8"/>
  <c r="AO23" i="8"/>
  <c r="AH23" i="8"/>
  <c r="AG23" i="8"/>
  <c r="Z23" i="8"/>
  <c r="Y23" i="8"/>
  <c r="R23" i="8"/>
  <c r="Q23" i="8"/>
  <c r="BK23" i="8" s="1"/>
  <c r="BO22" i="8"/>
  <c r="BJ22" i="8"/>
  <c r="BF22" i="8"/>
  <c r="BE22" i="8"/>
  <c r="AX22" i="8"/>
  <c r="AW22" i="8"/>
  <c r="AP22" i="8"/>
  <c r="AO22" i="8"/>
  <c r="AH22" i="8"/>
  <c r="AG22" i="8"/>
  <c r="Z22" i="8"/>
  <c r="Y22" i="8"/>
  <c r="R22" i="8"/>
  <c r="Q22" i="8"/>
  <c r="BK22" i="8" s="1"/>
  <c r="BO21" i="8"/>
  <c r="BJ21" i="8"/>
  <c r="BF21" i="8"/>
  <c r="BE21" i="8"/>
  <c r="AX21" i="8"/>
  <c r="AW21" i="8"/>
  <c r="AP21" i="8"/>
  <c r="AO21" i="8"/>
  <c r="AH21" i="8"/>
  <c r="AG21" i="8"/>
  <c r="Z21" i="8"/>
  <c r="Y21" i="8"/>
  <c r="R21" i="8"/>
  <c r="BP21" i="8" s="1"/>
  <c r="Q21" i="8"/>
  <c r="BK21" i="8" s="1"/>
  <c r="BO20" i="8"/>
  <c r="BJ20" i="8"/>
  <c r="BF20" i="8"/>
  <c r="BE20" i="8"/>
  <c r="AX20" i="8"/>
  <c r="AW20" i="8"/>
  <c r="AP20" i="8"/>
  <c r="AO20" i="8"/>
  <c r="AH20" i="8"/>
  <c r="AG20" i="8"/>
  <c r="Z20" i="8"/>
  <c r="Y20" i="8"/>
  <c r="R20" i="8"/>
  <c r="Q20" i="8"/>
  <c r="BK20" i="8" s="1"/>
  <c r="BO19" i="8"/>
  <c r="BJ19" i="8"/>
  <c r="BF19" i="8"/>
  <c r="BE19" i="8"/>
  <c r="AX19" i="8"/>
  <c r="AW19" i="8"/>
  <c r="AP19" i="8"/>
  <c r="AO19" i="8"/>
  <c r="AH19" i="8"/>
  <c r="AG19" i="8"/>
  <c r="Z19" i="8"/>
  <c r="Y19" i="8"/>
  <c r="R19" i="8"/>
  <c r="BP19" i="8" s="1"/>
  <c r="Q19" i="8"/>
  <c r="BK19" i="8" s="1"/>
  <c r="BO18" i="8"/>
  <c r="BJ18" i="8"/>
  <c r="BF18" i="8"/>
  <c r="BE18" i="8"/>
  <c r="AX18" i="8"/>
  <c r="AW18" i="8"/>
  <c r="AP18" i="8"/>
  <c r="AO18" i="8"/>
  <c r="AH18" i="8"/>
  <c r="AG18" i="8"/>
  <c r="Z18" i="8"/>
  <c r="Y18" i="8"/>
  <c r="R18" i="8"/>
  <c r="Q18" i="8"/>
  <c r="BK18" i="8" s="1"/>
  <c r="BO17" i="8"/>
  <c r="BJ17" i="8"/>
  <c r="BF17" i="8"/>
  <c r="BE17" i="8"/>
  <c r="AX17" i="8"/>
  <c r="AW17" i="8"/>
  <c r="AP17" i="8"/>
  <c r="AO17" i="8"/>
  <c r="AH17" i="8"/>
  <c r="AG17" i="8"/>
  <c r="Z17" i="8"/>
  <c r="Y17" i="8"/>
  <c r="R17" i="8"/>
  <c r="BP17" i="8" s="1"/>
  <c r="Q17" i="8"/>
  <c r="BK17" i="8" s="1"/>
  <c r="DZ16" i="8"/>
  <c r="DR16" i="8"/>
  <c r="DM16" i="8"/>
  <c r="DI16" i="8"/>
  <c r="DH16" i="8"/>
  <c r="DA16" i="8"/>
  <c r="CZ16" i="8"/>
  <c r="CS16" i="8"/>
  <c r="CR16" i="8"/>
  <c r="CK16" i="8"/>
  <c r="CJ16" i="8"/>
  <c r="CC16" i="8"/>
  <c r="CB16" i="8"/>
  <c r="BU16" i="8"/>
  <c r="BT16" i="8"/>
  <c r="DN16" i="8" s="1"/>
  <c r="BO16" i="8"/>
  <c r="BJ16" i="8"/>
  <c r="BF16" i="8"/>
  <c r="BG16" i="8" s="1"/>
  <c r="BE16" i="8"/>
  <c r="AX16" i="8"/>
  <c r="AW16" i="8"/>
  <c r="AP16" i="8"/>
  <c r="AO16" i="8"/>
  <c r="AH16" i="8"/>
  <c r="AG16" i="8"/>
  <c r="Z16" i="8"/>
  <c r="Y16" i="8"/>
  <c r="R16" i="8"/>
  <c r="Q16" i="8"/>
  <c r="BK16" i="8" s="1"/>
  <c r="DZ13" i="8"/>
  <c r="DR13" i="8"/>
  <c r="DM13" i="8"/>
  <c r="DI13" i="8"/>
  <c r="DH13" i="8"/>
  <c r="DA13" i="8"/>
  <c r="CZ13" i="8"/>
  <c r="CS13" i="8"/>
  <c r="CR13" i="8"/>
  <c r="CK13" i="8"/>
  <c r="CJ13" i="8"/>
  <c r="CC13" i="8"/>
  <c r="CB13" i="8"/>
  <c r="BU13" i="8"/>
  <c r="BT13" i="8"/>
  <c r="DN13" i="8" s="1"/>
  <c r="BO13" i="8"/>
  <c r="BJ13" i="8"/>
  <c r="BF13" i="8"/>
  <c r="BG13" i="8" s="1"/>
  <c r="BE13" i="8"/>
  <c r="AX13" i="8"/>
  <c r="AW13" i="8"/>
  <c r="AP13" i="8"/>
  <c r="AO13" i="8"/>
  <c r="AH13" i="8"/>
  <c r="AG13" i="8"/>
  <c r="Z13" i="8"/>
  <c r="Y13" i="8"/>
  <c r="R13" i="8"/>
  <c r="Q13" i="8"/>
  <c r="BK13" i="8" s="1"/>
  <c r="DZ12" i="8"/>
  <c r="DR12" i="8"/>
  <c r="DM12" i="8"/>
  <c r="DI12" i="8"/>
  <c r="DH12" i="8"/>
  <c r="DA12" i="8"/>
  <c r="CZ12" i="8"/>
  <c r="CS12" i="8"/>
  <c r="CR12" i="8"/>
  <c r="CK12" i="8"/>
  <c r="CJ12" i="8"/>
  <c r="CC12" i="8"/>
  <c r="CB12" i="8"/>
  <c r="BU12" i="8"/>
  <c r="BT12" i="8"/>
  <c r="BO12" i="8"/>
  <c r="BJ12" i="8"/>
  <c r="BF12" i="8"/>
  <c r="BG12" i="8" s="1"/>
  <c r="BE12" i="8"/>
  <c r="AX12" i="8"/>
  <c r="AW12" i="8"/>
  <c r="AP12" i="8"/>
  <c r="AO12" i="8"/>
  <c r="AH12" i="8"/>
  <c r="AG12" i="8"/>
  <c r="Z12" i="8"/>
  <c r="Y12" i="8"/>
  <c r="R12" i="8"/>
  <c r="Q12" i="8"/>
  <c r="BK12" i="8" s="1"/>
  <c r="DZ11" i="8"/>
  <c r="DR11" i="8"/>
  <c r="DM11" i="8"/>
  <c r="DI11" i="8"/>
  <c r="DH11" i="8"/>
  <c r="DA11" i="8"/>
  <c r="CZ11" i="8"/>
  <c r="CS11" i="8"/>
  <c r="CR11" i="8"/>
  <c r="CK11" i="8"/>
  <c r="CJ11" i="8"/>
  <c r="CC11" i="8"/>
  <c r="CB11" i="8"/>
  <c r="BU11" i="8"/>
  <c r="BT11" i="8"/>
  <c r="BO11" i="8"/>
  <c r="BJ11" i="8"/>
  <c r="BF11" i="8"/>
  <c r="BG11" i="8" s="1"/>
  <c r="BE11" i="8"/>
  <c r="AX11" i="8"/>
  <c r="AW11" i="8"/>
  <c r="AP11" i="8"/>
  <c r="AO11" i="8"/>
  <c r="AH11" i="8"/>
  <c r="AG11" i="8"/>
  <c r="Z11" i="8"/>
  <c r="Y11" i="8"/>
  <c r="R11" i="8"/>
  <c r="Q11" i="8"/>
  <c r="DZ10" i="8"/>
  <c r="DR10" i="8"/>
  <c r="DM10" i="8"/>
  <c r="DI10" i="8"/>
  <c r="DH10" i="8"/>
  <c r="DA10" i="8"/>
  <c r="CZ10" i="8"/>
  <c r="CS10" i="8"/>
  <c r="CR10" i="8"/>
  <c r="CK10" i="8"/>
  <c r="CJ10" i="8"/>
  <c r="CC10" i="8"/>
  <c r="CB10" i="8"/>
  <c r="BU10" i="8"/>
  <c r="BT10" i="8"/>
  <c r="BO10" i="8"/>
  <c r="BJ10" i="8"/>
  <c r="BF10" i="8"/>
  <c r="BG10" i="8" s="1"/>
  <c r="BE10" i="8"/>
  <c r="AX10" i="8"/>
  <c r="AW10" i="8"/>
  <c r="AP10" i="8"/>
  <c r="AO10" i="8"/>
  <c r="AH10" i="8"/>
  <c r="AG10" i="8"/>
  <c r="Z10" i="8"/>
  <c r="Y10" i="8"/>
  <c r="R10" i="8"/>
  <c r="Q10" i="8"/>
  <c r="BK10" i="8" s="1"/>
  <c r="DZ9" i="8"/>
  <c r="DR9" i="8"/>
  <c r="DM9" i="8"/>
  <c r="DI9" i="8"/>
  <c r="DH9" i="8"/>
  <c r="DA9" i="8"/>
  <c r="CZ9" i="8"/>
  <c r="CS9" i="8"/>
  <c r="CR9" i="8"/>
  <c r="CK9" i="8"/>
  <c r="CJ9" i="8"/>
  <c r="CC9" i="8"/>
  <c r="CB9" i="8"/>
  <c r="BU9" i="8"/>
  <c r="BT9" i="8"/>
  <c r="BO9" i="8"/>
  <c r="BJ9" i="8"/>
  <c r="BF9" i="8"/>
  <c r="BG9" i="8" s="1"/>
  <c r="BE9" i="8"/>
  <c r="AX9" i="8"/>
  <c r="AW9" i="8"/>
  <c r="AP9" i="8"/>
  <c r="AO9" i="8"/>
  <c r="AH9" i="8"/>
  <c r="AG9" i="8"/>
  <c r="Z9" i="8"/>
  <c r="Y9" i="8"/>
  <c r="R9" i="8"/>
  <c r="Q9" i="8"/>
  <c r="BK9" i="8" s="1"/>
  <c r="DZ8" i="8"/>
  <c r="DR8" i="8"/>
  <c r="DM8" i="8"/>
  <c r="DI8" i="8"/>
  <c r="DH8" i="8"/>
  <c r="DA8" i="8"/>
  <c r="CZ8" i="8"/>
  <c r="CS8" i="8"/>
  <c r="CR8" i="8"/>
  <c r="CK8" i="8"/>
  <c r="CJ8" i="8"/>
  <c r="CC8" i="8"/>
  <c r="CB8" i="8"/>
  <c r="BU8" i="8"/>
  <c r="BT8" i="8"/>
  <c r="BO8" i="8"/>
  <c r="BJ8" i="8"/>
  <c r="BF8" i="8"/>
  <c r="BG8" i="8" s="1"/>
  <c r="BE8" i="8"/>
  <c r="AX8" i="8"/>
  <c r="AW8" i="8"/>
  <c r="AP8" i="8"/>
  <c r="AO8" i="8"/>
  <c r="AH8" i="8"/>
  <c r="AG8" i="8"/>
  <c r="Z8" i="8"/>
  <c r="Y8" i="8"/>
  <c r="R8" i="8"/>
  <c r="Q8" i="8"/>
  <c r="BK8" i="8" s="1"/>
  <c r="DZ7" i="8"/>
  <c r="DR7" i="8"/>
  <c r="DM7" i="8"/>
  <c r="DI7" i="8"/>
  <c r="DH7" i="8"/>
  <c r="DA7" i="8"/>
  <c r="CZ7" i="8"/>
  <c r="CS7" i="8"/>
  <c r="CR7" i="8"/>
  <c r="CK7" i="8"/>
  <c r="CJ7" i="8"/>
  <c r="CC7" i="8"/>
  <c r="CB7" i="8"/>
  <c r="BU7" i="8"/>
  <c r="BT7" i="8"/>
  <c r="DN7" i="8" s="1"/>
  <c r="BO7" i="8"/>
  <c r="BJ7" i="8"/>
  <c r="BF7" i="8"/>
  <c r="BG7" i="8" s="1"/>
  <c r="BE7" i="8"/>
  <c r="AX7" i="8"/>
  <c r="AW7" i="8"/>
  <c r="AP7" i="8"/>
  <c r="AO7" i="8"/>
  <c r="AH7" i="8"/>
  <c r="AG7" i="8"/>
  <c r="Z7" i="8"/>
  <c r="Y7" i="8"/>
  <c r="R7" i="8"/>
  <c r="Q7" i="8"/>
  <c r="BK7" i="8" s="1"/>
  <c r="DZ6" i="8"/>
  <c r="DR6" i="8"/>
  <c r="DM6" i="8"/>
  <c r="DI6" i="8"/>
  <c r="DH6" i="8"/>
  <c r="DA6" i="8"/>
  <c r="CZ6" i="8"/>
  <c r="CS6" i="8"/>
  <c r="CR6" i="8"/>
  <c r="CK6" i="8"/>
  <c r="CJ6" i="8"/>
  <c r="CC6" i="8"/>
  <c r="CB6" i="8"/>
  <c r="BU6" i="8"/>
  <c r="BT6" i="8"/>
  <c r="BO6" i="8"/>
  <c r="BJ6" i="8"/>
  <c r="BF6" i="8"/>
  <c r="BG6" i="8" s="1"/>
  <c r="BE6" i="8"/>
  <c r="AX6" i="8"/>
  <c r="AW6" i="8"/>
  <c r="AP6" i="8"/>
  <c r="AO6" i="8"/>
  <c r="AH6" i="8"/>
  <c r="AG6" i="8"/>
  <c r="Z6" i="8"/>
  <c r="Y6" i="8"/>
  <c r="R6" i="8"/>
  <c r="Q6" i="8"/>
  <c r="DZ5" i="8"/>
  <c r="DR5" i="8"/>
  <c r="DM5" i="8"/>
  <c r="DI5" i="8"/>
  <c r="DH5" i="8"/>
  <c r="DA5" i="8"/>
  <c r="CZ5" i="8"/>
  <c r="CS5" i="8"/>
  <c r="CR5" i="8"/>
  <c r="CK5" i="8"/>
  <c r="CJ5" i="8"/>
  <c r="CC5" i="8"/>
  <c r="CB5" i="8"/>
  <c r="BU5" i="8"/>
  <c r="BT5" i="8"/>
  <c r="DN5" i="8" s="1"/>
  <c r="BO5" i="8"/>
  <c r="BJ5" i="8"/>
  <c r="BF5" i="8"/>
  <c r="BG5" i="8" s="1"/>
  <c r="BE5" i="8"/>
  <c r="AX5" i="8"/>
  <c r="AW5" i="8"/>
  <c r="AP5" i="8"/>
  <c r="AO5" i="8"/>
  <c r="AH5" i="8"/>
  <c r="AG5" i="8"/>
  <c r="Z5" i="8"/>
  <c r="Y5" i="8"/>
  <c r="R5" i="8"/>
  <c r="Q5" i="8"/>
  <c r="BK5" i="8" s="1"/>
  <c r="DZ4" i="8"/>
  <c r="DR4" i="8"/>
  <c r="DM4" i="8"/>
  <c r="DI4" i="8"/>
  <c r="DH4" i="8"/>
  <c r="DA4" i="8"/>
  <c r="CZ4" i="8"/>
  <c r="CS4" i="8"/>
  <c r="CR4" i="8"/>
  <c r="CK4" i="8"/>
  <c r="CJ4" i="8"/>
  <c r="CC4" i="8"/>
  <c r="CB4" i="8"/>
  <c r="BU4" i="8"/>
  <c r="BT4" i="8"/>
  <c r="BO4" i="8"/>
  <c r="BJ4" i="8"/>
  <c r="BF4" i="8"/>
  <c r="BG4" i="8" s="1"/>
  <c r="BE4" i="8"/>
  <c r="AX4" i="8"/>
  <c r="AW4" i="8"/>
  <c r="AP4" i="8"/>
  <c r="AO4" i="8"/>
  <c r="AH4" i="8"/>
  <c r="AG4" i="8"/>
  <c r="Z4" i="8"/>
  <c r="Y4" i="8"/>
  <c r="R4" i="8"/>
  <c r="Q4" i="8"/>
  <c r="BK4" i="8" s="1"/>
  <c r="DZ3" i="8"/>
  <c r="DR3" i="8"/>
  <c r="DM3" i="8"/>
  <c r="DI3" i="8"/>
  <c r="DH3" i="8"/>
  <c r="DA3" i="8"/>
  <c r="CZ3" i="8"/>
  <c r="CS3" i="8"/>
  <c r="CR3" i="8"/>
  <c r="CK3" i="8"/>
  <c r="CJ3" i="8"/>
  <c r="CC3" i="8"/>
  <c r="CB3" i="8"/>
  <c r="BU3" i="8"/>
  <c r="BT3" i="8"/>
  <c r="DN3" i="8" s="1"/>
  <c r="BO3" i="8"/>
  <c r="BJ3" i="8"/>
  <c r="BF3" i="8"/>
  <c r="BG3" i="8" s="1"/>
  <c r="BE3" i="8"/>
  <c r="AX3" i="8"/>
  <c r="AW3" i="8"/>
  <c r="AP3" i="8"/>
  <c r="AO3" i="8"/>
  <c r="AH3" i="8"/>
  <c r="AG3" i="8"/>
  <c r="Z3" i="8"/>
  <c r="Y3" i="8"/>
  <c r="R3" i="8"/>
  <c r="Q3" i="8"/>
  <c r="BK3" i="8" s="1"/>
  <c r="GU2" i="8"/>
  <c r="GM2" i="8"/>
  <c r="FW2" i="8"/>
  <c r="FP2" i="8"/>
  <c r="FH2" i="8"/>
  <c r="EZ2" i="8"/>
  <c r="ER2" i="8"/>
  <c r="EI2" i="8"/>
  <c r="HF2" i="8"/>
  <c r="DR2" i="8"/>
  <c r="DM2" i="8"/>
  <c r="DI2" i="8"/>
  <c r="DH2" i="8"/>
  <c r="DA2" i="8"/>
  <c r="DB2" i="8" s="1"/>
  <c r="CZ2" i="8"/>
  <c r="CS2" i="8"/>
  <c r="CR2" i="8"/>
  <c r="CK2" i="8"/>
  <c r="CL2" i="8" s="1"/>
  <c r="CJ2" i="8"/>
  <c r="CC2" i="8"/>
  <c r="CD2" i="8" s="1"/>
  <c r="CB2" i="8"/>
  <c r="BU2" i="8"/>
  <c r="BT2" i="8"/>
  <c r="BO2" i="8"/>
  <c r="BJ2" i="8"/>
  <c r="BF2" i="8"/>
  <c r="BG2" i="8" s="1"/>
  <c r="BE2" i="8"/>
  <c r="AX2" i="8"/>
  <c r="AY2" i="8" s="1"/>
  <c r="AW2" i="8"/>
  <c r="AP2" i="8"/>
  <c r="AO2" i="8"/>
  <c r="AH2" i="8"/>
  <c r="AI2" i="8" s="1"/>
  <c r="AG2" i="8"/>
  <c r="Z2" i="8"/>
  <c r="Y2" i="8"/>
  <c r="R2" i="8"/>
  <c r="Q2" i="8"/>
  <c r="BK2" i="8" s="1"/>
  <c r="CW28" i="6"/>
  <c r="CS28" i="6"/>
  <c r="CL28" i="6"/>
  <c r="CN28" i="6" s="1"/>
  <c r="CO28" i="6" s="1"/>
  <c r="CP28" i="6" s="1"/>
  <c r="CK28" i="6"/>
  <c r="CA28" i="6"/>
  <c r="CC28" i="6" s="1"/>
  <c r="CD28" i="6" s="1"/>
  <c r="CE28" i="6" s="1"/>
  <c r="BZ28" i="6"/>
  <c r="BP28" i="6"/>
  <c r="BR28" i="6" s="1"/>
  <c r="BS28" i="6" s="1"/>
  <c r="BT28" i="6" s="1"/>
  <c r="BO28" i="6"/>
  <c r="BE28" i="6"/>
  <c r="BG28" i="6" s="1"/>
  <c r="BH28" i="6" s="1"/>
  <c r="BI28" i="6" s="1"/>
  <c r="BD28" i="6"/>
  <c r="AT28" i="6"/>
  <c r="AV28" i="6" s="1"/>
  <c r="AW28" i="6" s="1"/>
  <c r="AX28" i="6" s="1"/>
  <c r="AS28" i="6"/>
  <c r="AI28" i="6"/>
  <c r="AK28" i="6" s="1"/>
  <c r="AL28" i="6" s="1"/>
  <c r="AM28" i="6" s="1"/>
  <c r="AH28" i="6"/>
  <c r="X28" i="6"/>
  <c r="Z28" i="6" s="1"/>
  <c r="AA28" i="6" s="1"/>
  <c r="W28" i="6"/>
  <c r="Q28" i="6"/>
  <c r="R28" i="6" s="1"/>
  <c r="S28" i="6" s="1"/>
  <c r="L28" i="6"/>
  <c r="M28" i="6" s="1"/>
  <c r="N28" i="6" s="1"/>
  <c r="CW27" i="6"/>
  <c r="CS27" i="6"/>
  <c r="CL27" i="6"/>
  <c r="CN27" i="6" s="1"/>
  <c r="CO27" i="6" s="1"/>
  <c r="CP27" i="6" s="1"/>
  <c r="CK27" i="6"/>
  <c r="CA27" i="6"/>
  <c r="CC27" i="6" s="1"/>
  <c r="CD27" i="6" s="1"/>
  <c r="CE27" i="6" s="1"/>
  <c r="BZ27" i="6"/>
  <c r="BP27" i="6"/>
  <c r="BR27" i="6" s="1"/>
  <c r="BS27" i="6" s="1"/>
  <c r="BT27" i="6" s="1"/>
  <c r="BO27" i="6"/>
  <c r="BE27" i="6"/>
  <c r="BG27" i="6" s="1"/>
  <c r="BH27" i="6" s="1"/>
  <c r="BI27" i="6" s="1"/>
  <c r="BD27" i="6"/>
  <c r="AT27" i="6"/>
  <c r="AV27" i="6" s="1"/>
  <c r="AW27" i="6" s="1"/>
  <c r="AX27" i="6" s="1"/>
  <c r="AS27" i="6"/>
  <c r="AI27" i="6"/>
  <c r="AK27" i="6" s="1"/>
  <c r="AL27" i="6" s="1"/>
  <c r="AM27" i="6" s="1"/>
  <c r="AH27" i="6"/>
  <c r="X27" i="6"/>
  <c r="Z27" i="6" s="1"/>
  <c r="AA27" i="6" s="1"/>
  <c r="W27" i="6"/>
  <c r="Q27" i="6"/>
  <c r="R27" i="6" s="1"/>
  <c r="S27" i="6" s="1"/>
  <c r="L27" i="6"/>
  <c r="M27" i="6" s="1"/>
  <c r="N27" i="6" s="1"/>
  <c r="CW26" i="6"/>
  <c r="CS26" i="6"/>
  <c r="CL26" i="6"/>
  <c r="CN26" i="6" s="1"/>
  <c r="CO26" i="6" s="1"/>
  <c r="CP26" i="6" s="1"/>
  <c r="CK26" i="6"/>
  <c r="CA26" i="6"/>
  <c r="CC26" i="6" s="1"/>
  <c r="CD26" i="6" s="1"/>
  <c r="CE26" i="6" s="1"/>
  <c r="BZ26" i="6"/>
  <c r="BP26" i="6"/>
  <c r="BR26" i="6" s="1"/>
  <c r="BS26" i="6" s="1"/>
  <c r="BT26" i="6" s="1"/>
  <c r="BO26" i="6"/>
  <c r="BG26" i="6"/>
  <c r="BH26" i="6" s="1"/>
  <c r="BI26" i="6" s="1"/>
  <c r="BE26" i="6"/>
  <c r="BD26" i="6"/>
  <c r="AT26" i="6"/>
  <c r="AV26" i="6" s="1"/>
  <c r="AW26" i="6" s="1"/>
  <c r="AX26" i="6" s="1"/>
  <c r="AS26" i="6"/>
  <c r="AI26" i="6"/>
  <c r="AK26" i="6" s="1"/>
  <c r="AL26" i="6" s="1"/>
  <c r="AM26" i="6" s="1"/>
  <c r="AH26" i="6"/>
  <c r="X26" i="6"/>
  <c r="Z26" i="6" s="1"/>
  <c r="AA26" i="6" s="1"/>
  <c r="W26" i="6"/>
  <c r="Q26" i="6"/>
  <c r="R26" i="6" s="1"/>
  <c r="S26" i="6" s="1"/>
  <c r="L26" i="6"/>
  <c r="M26" i="6" s="1"/>
  <c r="N26" i="6" s="1"/>
  <c r="CW25" i="6"/>
  <c r="CS25" i="6"/>
  <c r="CL25" i="6"/>
  <c r="CN25" i="6" s="1"/>
  <c r="CO25" i="6" s="1"/>
  <c r="CP25" i="6" s="1"/>
  <c r="CK25" i="6"/>
  <c r="CA25" i="6"/>
  <c r="CC25" i="6" s="1"/>
  <c r="CD25" i="6" s="1"/>
  <c r="CE25" i="6" s="1"/>
  <c r="BZ25" i="6"/>
  <c r="BP25" i="6"/>
  <c r="BR25" i="6" s="1"/>
  <c r="BS25" i="6" s="1"/>
  <c r="BT25" i="6" s="1"/>
  <c r="BO25" i="6"/>
  <c r="BE25" i="6"/>
  <c r="BG25" i="6" s="1"/>
  <c r="BH25" i="6" s="1"/>
  <c r="BI25" i="6" s="1"/>
  <c r="BD25" i="6"/>
  <c r="AT25" i="6"/>
  <c r="AV25" i="6" s="1"/>
  <c r="AW25" i="6" s="1"/>
  <c r="AX25" i="6" s="1"/>
  <c r="AS25" i="6"/>
  <c r="AI25" i="6"/>
  <c r="AK25" i="6" s="1"/>
  <c r="AL25" i="6" s="1"/>
  <c r="AM25" i="6" s="1"/>
  <c r="AH25" i="6"/>
  <c r="X25" i="6"/>
  <c r="Z25" i="6" s="1"/>
  <c r="AA25" i="6" s="1"/>
  <c r="W25" i="6"/>
  <c r="Q25" i="6"/>
  <c r="R25" i="6" s="1"/>
  <c r="S25" i="6" s="1"/>
  <c r="L25" i="6"/>
  <c r="M25" i="6" s="1"/>
  <c r="N25" i="6" s="1"/>
  <c r="CW24" i="6"/>
  <c r="CS24" i="6"/>
  <c r="CL24" i="6"/>
  <c r="CN24" i="6" s="1"/>
  <c r="CO24" i="6" s="1"/>
  <c r="CP24" i="6" s="1"/>
  <c r="CK24" i="6"/>
  <c r="CA24" i="6"/>
  <c r="CC24" i="6" s="1"/>
  <c r="CD24" i="6" s="1"/>
  <c r="CE24" i="6" s="1"/>
  <c r="BZ24" i="6"/>
  <c r="BP24" i="6"/>
  <c r="BR24" i="6" s="1"/>
  <c r="BS24" i="6" s="1"/>
  <c r="BT24" i="6" s="1"/>
  <c r="BO24" i="6"/>
  <c r="BE24" i="6"/>
  <c r="BG24" i="6" s="1"/>
  <c r="BH24" i="6" s="1"/>
  <c r="BI24" i="6" s="1"/>
  <c r="BD24" i="6"/>
  <c r="AT24" i="6"/>
  <c r="AV24" i="6" s="1"/>
  <c r="AW24" i="6" s="1"/>
  <c r="AX24" i="6" s="1"/>
  <c r="AS24" i="6"/>
  <c r="AI24" i="6"/>
  <c r="AK24" i="6" s="1"/>
  <c r="AL24" i="6" s="1"/>
  <c r="AM24" i="6" s="1"/>
  <c r="AH24" i="6"/>
  <c r="X24" i="6"/>
  <c r="Z24" i="6" s="1"/>
  <c r="AA24" i="6" s="1"/>
  <c r="W24" i="6"/>
  <c r="Q24" i="6"/>
  <c r="R24" i="6" s="1"/>
  <c r="S24" i="6" s="1"/>
  <c r="L24" i="6"/>
  <c r="M24" i="6" s="1"/>
  <c r="N24" i="6" s="1"/>
  <c r="CW23" i="6"/>
  <c r="CS23" i="6"/>
  <c r="CL23" i="6"/>
  <c r="CN23" i="6" s="1"/>
  <c r="CO23" i="6" s="1"/>
  <c r="CP23" i="6" s="1"/>
  <c r="CK23" i="6"/>
  <c r="CA23" i="6"/>
  <c r="CC23" i="6" s="1"/>
  <c r="CD23" i="6" s="1"/>
  <c r="CE23" i="6" s="1"/>
  <c r="BZ23" i="6"/>
  <c r="BP23" i="6"/>
  <c r="BR23" i="6" s="1"/>
  <c r="BS23" i="6" s="1"/>
  <c r="BT23" i="6" s="1"/>
  <c r="BO23" i="6"/>
  <c r="BE23" i="6"/>
  <c r="BG23" i="6" s="1"/>
  <c r="BH23" i="6" s="1"/>
  <c r="BI23" i="6" s="1"/>
  <c r="BD23" i="6"/>
  <c r="AT23" i="6"/>
  <c r="AV23" i="6" s="1"/>
  <c r="AW23" i="6" s="1"/>
  <c r="AX23" i="6" s="1"/>
  <c r="AS23" i="6"/>
  <c r="AI23" i="6"/>
  <c r="AK23" i="6" s="1"/>
  <c r="AL23" i="6" s="1"/>
  <c r="AM23" i="6" s="1"/>
  <c r="AH23" i="6"/>
  <c r="X23" i="6"/>
  <c r="Z23" i="6" s="1"/>
  <c r="AA23" i="6" s="1"/>
  <c r="W23" i="6"/>
  <c r="GG19" i="6"/>
  <c r="FZ19" i="6"/>
  <c r="FS19" i="6"/>
  <c r="FU19" i="6" s="1"/>
  <c r="FV19" i="6" s="1"/>
  <c r="FR19" i="6"/>
  <c r="FH19" i="6"/>
  <c r="FI19" i="6" s="1"/>
  <c r="FG19" i="6"/>
  <c r="EW19" i="6"/>
  <c r="EX19" i="6" s="1"/>
  <c r="EV19" i="6"/>
  <c r="EL19" i="6"/>
  <c r="EM19" i="6" s="1"/>
  <c r="EK19" i="6"/>
  <c r="EA19" i="6"/>
  <c r="EB19" i="6" s="1"/>
  <c r="DZ19" i="6"/>
  <c r="DP19" i="6"/>
  <c r="DQ19" i="6" s="1"/>
  <c r="DO19" i="6"/>
  <c r="DE19" i="6"/>
  <c r="DF19" i="6" s="1"/>
  <c r="DD19" i="6"/>
  <c r="CW19" i="6"/>
  <c r="CS19" i="6"/>
  <c r="GD19" i="6" s="1"/>
  <c r="KK19" i="6" s="1"/>
  <c r="CL19" i="6"/>
  <c r="CM19" i="6" s="1"/>
  <c r="CK19" i="6"/>
  <c r="CA19" i="6"/>
  <c r="CB19" i="6" s="1"/>
  <c r="BZ19" i="6"/>
  <c r="BP19" i="6"/>
  <c r="BQ19" i="6" s="1"/>
  <c r="BO19" i="6"/>
  <c r="BE19" i="6"/>
  <c r="BF19" i="6" s="1"/>
  <c r="BD19" i="6"/>
  <c r="AT19" i="6"/>
  <c r="AU19" i="6" s="1"/>
  <c r="AS19" i="6"/>
  <c r="AI19" i="6"/>
  <c r="AJ19" i="6" s="1"/>
  <c r="AH19" i="6"/>
  <c r="X19" i="6"/>
  <c r="Y19" i="6" s="1"/>
  <c r="W19" i="6"/>
  <c r="Q19" i="6"/>
  <c r="R19" i="6" s="1"/>
  <c r="L19" i="6"/>
  <c r="M19" i="6" s="1"/>
  <c r="GG6" i="6"/>
  <c r="FZ6" i="6"/>
  <c r="FS6" i="6"/>
  <c r="FU6" i="6" s="1"/>
  <c r="FV6" i="6" s="1"/>
  <c r="FR6" i="6"/>
  <c r="FH6" i="6"/>
  <c r="FI6" i="6" s="1"/>
  <c r="FG6" i="6"/>
  <c r="EW6" i="6"/>
  <c r="EX6" i="6" s="1"/>
  <c r="EV6" i="6"/>
  <c r="EL6" i="6"/>
  <c r="EM6" i="6" s="1"/>
  <c r="EK6" i="6"/>
  <c r="EA6" i="6"/>
  <c r="EB6" i="6" s="1"/>
  <c r="DZ6" i="6"/>
  <c r="DP6" i="6"/>
  <c r="DQ6" i="6" s="1"/>
  <c r="DO6" i="6"/>
  <c r="DE6" i="6"/>
  <c r="DF6" i="6" s="1"/>
  <c r="DD6" i="6"/>
  <c r="CW6" i="6"/>
  <c r="CS6" i="6"/>
  <c r="CL6" i="6"/>
  <c r="CM6" i="6" s="1"/>
  <c r="CK6" i="6"/>
  <c r="CA6" i="6"/>
  <c r="CB6" i="6" s="1"/>
  <c r="BZ6" i="6"/>
  <c r="BP6" i="6"/>
  <c r="BQ6" i="6" s="1"/>
  <c r="BO6" i="6"/>
  <c r="BE6" i="6"/>
  <c r="BF6" i="6" s="1"/>
  <c r="BD6" i="6"/>
  <c r="AT6" i="6"/>
  <c r="AU6" i="6" s="1"/>
  <c r="AS6" i="6"/>
  <c r="AI6" i="6"/>
  <c r="AJ6" i="6" s="1"/>
  <c r="AH6" i="6"/>
  <c r="X6" i="6"/>
  <c r="Y6" i="6" s="1"/>
  <c r="W6" i="6"/>
  <c r="Q6" i="6"/>
  <c r="R6" i="6" s="1"/>
  <c r="L6" i="6"/>
  <c r="M6" i="6" s="1"/>
  <c r="GG5" i="6"/>
  <c r="FZ5" i="6"/>
  <c r="FS5" i="6"/>
  <c r="FR5" i="6"/>
  <c r="FH5" i="6"/>
  <c r="FI5" i="6" s="1"/>
  <c r="FG5" i="6"/>
  <c r="EW5" i="6"/>
  <c r="EV5" i="6"/>
  <c r="EL5" i="6"/>
  <c r="EM5" i="6" s="1"/>
  <c r="EK5" i="6"/>
  <c r="EA5" i="6"/>
  <c r="DZ5" i="6"/>
  <c r="DP5" i="6"/>
  <c r="DQ5" i="6" s="1"/>
  <c r="DO5" i="6"/>
  <c r="DE5" i="6"/>
  <c r="DD5" i="6"/>
  <c r="CW5" i="6"/>
  <c r="CS5" i="6"/>
  <c r="CL5" i="6"/>
  <c r="CK5" i="6"/>
  <c r="CA5" i="6"/>
  <c r="CB5" i="6" s="1"/>
  <c r="BZ5" i="6"/>
  <c r="BP5" i="6"/>
  <c r="BQ5" i="6" s="1"/>
  <c r="BO5" i="6"/>
  <c r="BE5" i="6"/>
  <c r="BF5" i="6" s="1"/>
  <c r="BD5" i="6"/>
  <c r="AT5" i="6"/>
  <c r="AU5" i="6" s="1"/>
  <c r="AS5" i="6"/>
  <c r="AI5" i="6"/>
  <c r="AJ5" i="6" s="1"/>
  <c r="AH5" i="6"/>
  <c r="X5" i="6"/>
  <c r="Y5" i="6" s="1"/>
  <c r="W5" i="6"/>
  <c r="Q5" i="6"/>
  <c r="R5" i="6" s="1"/>
  <c r="L5" i="6"/>
  <c r="M5" i="6" s="1"/>
  <c r="GG22" i="6"/>
  <c r="FZ22" i="6"/>
  <c r="FS22" i="6"/>
  <c r="FU22" i="6" s="1"/>
  <c r="FV22" i="6" s="1"/>
  <c r="FR22" i="6"/>
  <c r="FH22" i="6"/>
  <c r="FI22" i="6" s="1"/>
  <c r="FG22" i="6"/>
  <c r="EW22" i="6"/>
  <c r="EX22" i="6" s="1"/>
  <c r="EV22" i="6"/>
  <c r="EL22" i="6"/>
  <c r="EM22" i="6" s="1"/>
  <c r="EK22" i="6"/>
  <c r="EA22" i="6"/>
  <c r="EB22" i="6" s="1"/>
  <c r="DZ22" i="6"/>
  <c r="DP22" i="6"/>
  <c r="DQ22" i="6" s="1"/>
  <c r="DO22" i="6"/>
  <c r="DE22" i="6"/>
  <c r="DF22" i="6" s="1"/>
  <c r="DD22" i="6"/>
  <c r="CW22" i="6"/>
  <c r="CS22" i="6"/>
  <c r="CL22" i="6"/>
  <c r="CM22" i="6" s="1"/>
  <c r="CK22" i="6"/>
  <c r="CA22" i="6"/>
  <c r="CB22" i="6" s="1"/>
  <c r="BZ22" i="6"/>
  <c r="BP22" i="6"/>
  <c r="BQ22" i="6" s="1"/>
  <c r="BO22" i="6"/>
  <c r="BE22" i="6"/>
  <c r="BF22" i="6" s="1"/>
  <c r="BD22" i="6"/>
  <c r="AT22" i="6"/>
  <c r="AU22" i="6" s="1"/>
  <c r="AS22" i="6"/>
  <c r="AI22" i="6"/>
  <c r="AJ22" i="6" s="1"/>
  <c r="AH22" i="6"/>
  <c r="X22" i="6"/>
  <c r="Y22" i="6" s="1"/>
  <c r="W22" i="6"/>
  <c r="Q22" i="6"/>
  <c r="R22" i="6" s="1"/>
  <c r="L22" i="6"/>
  <c r="M22" i="6" s="1"/>
  <c r="GG4" i="6"/>
  <c r="FZ4" i="6"/>
  <c r="FS4" i="6"/>
  <c r="FR4" i="6"/>
  <c r="FH4" i="6"/>
  <c r="FI4" i="6" s="1"/>
  <c r="FG4" i="6"/>
  <c r="EW4" i="6"/>
  <c r="EX4" i="6" s="1"/>
  <c r="EV4" i="6"/>
  <c r="EL4" i="6"/>
  <c r="EM4" i="6" s="1"/>
  <c r="EK4" i="6"/>
  <c r="EA4" i="6"/>
  <c r="EB4" i="6" s="1"/>
  <c r="DZ4" i="6"/>
  <c r="DP4" i="6"/>
  <c r="DQ4" i="6" s="1"/>
  <c r="DO4" i="6"/>
  <c r="DE4" i="6"/>
  <c r="DF4" i="6" s="1"/>
  <c r="DD4" i="6"/>
  <c r="CW4" i="6"/>
  <c r="CS4" i="6"/>
  <c r="CL4" i="6"/>
  <c r="CM4" i="6" s="1"/>
  <c r="CK4" i="6"/>
  <c r="CA4" i="6"/>
  <c r="CB4" i="6" s="1"/>
  <c r="BZ4" i="6"/>
  <c r="BP4" i="6"/>
  <c r="BQ4" i="6" s="1"/>
  <c r="BO4" i="6"/>
  <c r="BE4" i="6"/>
  <c r="BF4" i="6" s="1"/>
  <c r="BD4" i="6"/>
  <c r="AT4" i="6"/>
  <c r="AU4" i="6" s="1"/>
  <c r="AS4" i="6"/>
  <c r="AI4" i="6"/>
  <c r="AJ4" i="6" s="1"/>
  <c r="AH4" i="6"/>
  <c r="X4" i="6"/>
  <c r="Y4" i="6" s="1"/>
  <c r="W4" i="6"/>
  <c r="Q4" i="6"/>
  <c r="R4" i="6" s="1"/>
  <c r="L4" i="6"/>
  <c r="M4" i="6" s="1"/>
  <c r="GG3" i="6"/>
  <c r="FZ3" i="6"/>
  <c r="FS3" i="6"/>
  <c r="FR3" i="6"/>
  <c r="FH3" i="6"/>
  <c r="FI3" i="6" s="1"/>
  <c r="FG3" i="6"/>
  <c r="EW3" i="6"/>
  <c r="EX3" i="6" s="1"/>
  <c r="EV3" i="6"/>
  <c r="EL3" i="6"/>
  <c r="EM3" i="6" s="1"/>
  <c r="EK3" i="6"/>
  <c r="EA3" i="6"/>
  <c r="EB3" i="6" s="1"/>
  <c r="DZ3" i="6"/>
  <c r="DP3" i="6"/>
  <c r="DQ3" i="6" s="1"/>
  <c r="DO3" i="6"/>
  <c r="DE3" i="6"/>
  <c r="DF3" i="6" s="1"/>
  <c r="DD3" i="6"/>
  <c r="CW3" i="6"/>
  <c r="CS3" i="6"/>
  <c r="CL3" i="6"/>
  <c r="CM3" i="6" s="1"/>
  <c r="CK3" i="6"/>
  <c r="CA3" i="6"/>
  <c r="CB3" i="6" s="1"/>
  <c r="BZ3" i="6"/>
  <c r="BP3" i="6"/>
  <c r="BQ3" i="6" s="1"/>
  <c r="BO3" i="6"/>
  <c r="BE3" i="6"/>
  <c r="BF3" i="6" s="1"/>
  <c r="BD3" i="6"/>
  <c r="AT3" i="6"/>
  <c r="AU3" i="6" s="1"/>
  <c r="AS3" i="6"/>
  <c r="AI3" i="6"/>
  <c r="AJ3" i="6" s="1"/>
  <c r="AH3" i="6"/>
  <c r="X3" i="6"/>
  <c r="Y3" i="6" s="1"/>
  <c r="W3" i="6"/>
  <c r="Q3" i="6"/>
  <c r="R3" i="6" s="1"/>
  <c r="L3" i="6"/>
  <c r="M3" i="6" s="1"/>
  <c r="GG2" i="6"/>
  <c r="FZ2" i="6"/>
  <c r="FS2" i="6"/>
  <c r="FU2" i="6" s="1"/>
  <c r="FV2" i="6" s="1"/>
  <c r="FR2" i="6"/>
  <c r="FH2" i="6"/>
  <c r="FG2" i="6"/>
  <c r="EW2" i="6"/>
  <c r="EX2" i="6" s="1"/>
  <c r="EV2" i="6"/>
  <c r="EL2" i="6"/>
  <c r="EK2" i="6"/>
  <c r="EA2" i="6"/>
  <c r="EB2" i="6" s="1"/>
  <c r="DZ2" i="6"/>
  <c r="DP2" i="6"/>
  <c r="DO2" i="6"/>
  <c r="DE2" i="6"/>
  <c r="DF2" i="6" s="1"/>
  <c r="DD2" i="6"/>
  <c r="CW2" i="6"/>
  <c r="CS2" i="6"/>
  <c r="CL2" i="6"/>
  <c r="CM2" i="6" s="1"/>
  <c r="CK2" i="6"/>
  <c r="CA2" i="6"/>
  <c r="BZ2" i="6"/>
  <c r="BP2" i="6"/>
  <c r="BQ2" i="6" s="1"/>
  <c r="BO2" i="6"/>
  <c r="BE2" i="6"/>
  <c r="BD2" i="6"/>
  <c r="AT2" i="6"/>
  <c r="AU2" i="6" s="1"/>
  <c r="AS2" i="6"/>
  <c r="AI2" i="6"/>
  <c r="AH2" i="6"/>
  <c r="X2" i="6"/>
  <c r="Y2" i="6" s="1"/>
  <c r="W2" i="6"/>
  <c r="Q2" i="6"/>
  <c r="R2" i="6" s="1"/>
  <c r="L2" i="6"/>
  <c r="M2" i="6" s="1"/>
  <c r="GG21" i="6"/>
  <c r="FZ21" i="6"/>
  <c r="FS21" i="6"/>
  <c r="FR21" i="6"/>
  <c r="FH21" i="6"/>
  <c r="FI21" i="6" s="1"/>
  <c r="FG21" i="6"/>
  <c r="EW21" i="6"/>
  <c r="EV21" i="6"/>
  <c r="EL21" i="6"/>
  <c r="EM21" i="6" s="1"/>
  <c r="EK21" i="6"/>
  <c r="EA21" i="6"/>
  <c r="DZ21" i="6"/>
  <c r="DP21" i="6"/>
  <c r="DQ21" i="6" s="1"/>
  <c r="DO21" i="6"/>
  <c r="DE21" i="6"/>
  <c r="DD21" i="6"/>
  <c r="CW21" i="6"/>
  <c r="CS21" i="6"/>
  <c r="CL21" i="6"/>
  <c r="CK21" i="6"/>
  <c r="CA21" i="6"/>
  <c r="CB21" i="6" s="1"/>
  <c r="BZ21" i="6"/>
  <c r="BP21" i="6"/>
  <c r="BO21" i="6"/>
  <c r="BE21" i="6"/>
  <c r="BF21" i="6" s="1"/>
  <c r="BD21" i="6"/>
  <c r="AT21" i="6"/>
  <c r="AS21" i="6"/>
  <c r="AI21" i="6"/>
  <c r="AJ21" i="6" s="1"/>
  <c r="AH21" i="6"/>
  <c r="X21" i="6"/>
  <c r="W21" i="6"/>
  <c r="Q21" i="6"/>
  <c r="R21" i="6" s="1"/>
  <c r="L21" i="6"/>
  <c r="M21" i="6" s="1"/>
  <c r="JQ20" i="6"/>
  <c r="JR20" i="6" s="1"/>
  <c r="IU20" i="6"/>
  <c r="IV20" i="6" s="1"/>
  <c r="HW20" i="6"/>
  <c r="HA20" i="6"/>
  <c r="GS20" i="6"/>
  <c r="GG20" i="6"/>
  <c r="FZ20" i="6"/>
  <c r="FS20" i="6"/>
  <c r="FU20" i="6" s="1"/>
  <c r="FV20" i="6" s="1"/>
  <c r="FR20" i="6"/>
  <c r="FH20" i="6"/>
  <c r="FG20" i="6"/>
  <c r="EW20" i="6"/>
  <c r="EX20" i="6" s="1"/>
  <c r="EV20" i="6"/>
  <c r="EL20" i="6"/>
  <c r="EK20" i="6"/>
  <c r="EA20" i="6"/>
  <c r="EB20" i="6" s="1"/>
  <c r="DZ20" i="6"/>
  <c r="DP20" i="6"/>
  <c r="DO20" i="6"/>
  <c r="DE20" i="6"/>
  <c r="DF20" i="6" s="1"/>
  <c r="DD20" i="6"/>
  <c r="CW20" i="6"/>
  <c r="CS20" i="6"/>
  <c r="CL20" i="6"/>
  <c r="CM20" i="6" s="1"/>
  <c r="CK20" i="6"/>
  <c r="CA20" i="6"/>
  <c r="CB20" i="6" s="1"/>
  <c r="BZ20" i="6"/>
  <c r="BP20" i="6"/>
  <c r="BQ20" i="6" s="1"/>
  <c r="BO20" i="6"/>
  <c r="BE20" i="6"/>
  <c r="BF20" i="6" s="1"/>
  <c r="BD20" i="6"/>
  <c r="AT20" i="6"/>
  <c r="AU20" i="6" s="1"/>
  <c r="AS20" i="6"/>
  <c r="AI20" i="6"/>
  <c r="AJ20" i="6" s="1"/>
  <c r="AH20" i="6"/>
  <c r="X20" i="6"/>
  <c r="Y20" i="6" s="1"/>
  <c r="W20" i="6"/>
  <c r="Q20" i="6"/>
  <c r="R20" i="6" s="1"/>
  <c r="L20" i="6"/>
  <c r="M20" i="6" s="1"/>
  <c r="N20" i="6" s="1"/>
  <c r="CW41" i="4"/>
  <c r="CS41" i="4"/>
  <c r="CL41" i="4"/>
  <c r="CN41" i="4" s="1"/>
  <c r="CO41" i="4" s="1"/>
  <c r="CP41" i="4" s="1"/>
  <c r="CK41" i="4"/>
  <c r="CA41" i="4"/>
  <c r="CC41" i="4" s="1"/>
  <c r="CD41" i="4" s="1"/>
  <c r="CE41" i="4" s="1"/>
  <c r="BZ41" i="4"/>
  <c r="BP41" i="4"/>
  <c r="BR41" i="4" s="1"/>
  <c r="BS41" i="4" s="1"/>
  <c r="BT41" i="4" s="1"/>
  <c r="BO41" i="4"/>
  <c r="BE41" i="4"/>
  <c r="BG41" i="4" s="1"/>
  <c r="BH41" i="4" s="1"/>
  <c r="BI41" i="4" s="1"/>
  <c r="BD41" i="4"/>
  <c r="AT41" i="4"/>
  <c r="AV41" i="4" s="1"/>
  <c r="AW41" i="4" s="1"/>
  <c r="AX41" i="4" s="1"/>
  <c r="AS41" i="4"/>
  <c r="AI41" i="4"/>
  <c r="AK41" i="4" s="1"/>
  <c r="AL41" i="4" s="1"/>
  <c r="AM41" i="4" s="1"/>
  <c r="AH41" i="4"/>
  <c r="X41" i="4"/>
  <c r="Z41" i="4" s="1"/>
  <c r="AA41" i="4" s="1"/>
  <c r="W41" i="4"/>
  <c r="L41" i="4"/>
  <c r="M41" i="4" s="1"/>
  <c r="N41" i="4" s="1"/>
  <c r="CW40" i="4"/>
  <c r="CS40" i="4"/>
  <c r="CL40" i="4"/>
  <c r="CN40" i="4" s="1"/>
  <c r="CO40" i="4" s="1"/>
  <c r="CP40" i="4" s="1"/>
  <c r="CK40" i="4"/>
  <c r="CA40" i="4"/>
  <c r="CC40" i="4" s="1"/>
  <c r="CD40" i="4" s="1"/>
  <c r="CE40" i="4" s="1"/>
  <c r="BZ40" i="4"/>
  <c r="BP40" i="4"/>
  <c r="BR40" i="4" s="1"/>
  <c r="BS40" i="4" s="1"/>
  <c r="BT40" i="4" s="1"/>
  <c r="BO40" i="4"/>
  <c r="BE40" i="4"/>
  <c r="BG40" i="4" s="1"/>
  <c r="BH40" i="4" s="1"/>
  <c r="BI40" i="4" s="1"/>
  <c r="BD40" i="4"/>
  <c r="AT40" i="4"/>
  <c r="AV40" i="4" s="1"/>
  <c r="AW40" i="4" s="1"/>
  <c r="AX40" i="4" s="1"/>
  <c r="AS40" i="4"/>
  <c r="AI40" i="4"/>
  <c r="AK40" i="4" s="1"/>
  <c r="AL40" i="4" s="1"/>
  <c r="AM40" i="4" s="1"/>
  <c r="AH40" i="4"/>
  <c r="X40" i="4"/>
  <c r="Z40" i="4" s="1"/>
  <c r="AA40" i="4" s="1"/>
  <c r="W40" i="4"/>
  <c r="Q40" i="4"/>
  <c r="R40" i="4" s="1"/>
  <c r="S40" i="4" s="1"/>
  <c r="L40" i="4"/>
  <c r="M40" i="4" s="1"/>
  <c r="N40" i="4" s="1"/>
  <c r="CW39" i="4"/>
  <c r="CS39" i="4"/>
  <c r="CL39" i="4"/>
  <c r="CN39" i="4" s="1"/>
  <c r="CO39" i="4" s="1"/>
  <c r="CP39" i="4" s="1"/>
  <c r="CK39" i="4"/>
  <c r="CA39" i="4"/>
  <c r="CC39" i="4" s="1"/>
  <c r="CD39" i="4" s="1"/>
  <c r="CE39" i="4" s="1"/>
  <c r="BZ39" i="4"/>
  <c r="BP39" i="4"/>
  <c r="BR39" i="4" s="1"/>
  <c r="BS39" i="4" s="1"/>
  <c r="BT39" i="4" s="1"/>
  <c r="BO39" i="4"/>
  <c r="BE39" i="4"/>
  <c r="BG39" i="4" s="1"/>
  <c r="BH39" i="4" s="1"/>
  <c r="BI39" i="4" s="1"/>
  <c r="BD39" i="4"/>
  <c r="AT39" i="4"/>
  <c r="AV39" i="4" s="1"/>
  <c r="AW39" i="4" s="1"/>
  <c r="AX39" i="4" s="1"/>
  <c r="AS39" i="4"/>
  <c r="AI39" i="4"/>
  <c r="AK39" i="4" s="1"/>
  <c r="AL39" i="4" s="1"/>
  <c r="AM39" i="4" s="1"/>
  <c r="AH39" i="4"/>
  <c r="X39" i="4"/>
  <c r="Z39" i="4" s="1"/>
  <c r="AA39" i="4" s="1"/>
  <c r="W39" i="4"/>
  <c r="L39" i="4"/>
  <c r="M39" i="4" s="1"/>
  <c r="N39" i="4" s="1"/>
  <c r="CW38" i="4"/>
  <c r="CS38" i="4"/>
  <c r="CL38" i="4"/>
  <c r="CN38" i="4" s="1"/>
  <c r="CO38" i="4" s="1"/>
  <c r="CP38" i="4" s="1"/>
  <c r="CK38" i="4"/>
  <c r="CA38" i="4"/>
  <c r="CC38" i="4" s="1"/>
  <c r="CD38" i="4" s="1"/>
  <c r="CE38" i="4" s="1"/>
  <c r="BZ38" i="4"/>
  <c r="BP38" i="4"/>
  <c r="BR38" i="4" s="1"/>
  <c r="BS38" i="4" s="1"/>
  <c r="BT38" i="4" s="1"/>
  <c r="BO38" i="4"/>
  <c r="BE38" i="4"/>
  <c r="BG38" i="4" s="1"/>
  <c r="BH38" i="4" s="1"/>
  <c r="BI38" i="4" s="1"/>
  <c r="BD38" i="4"/>
  <c r="AT38" i="4"/>
  <c r="AV38" i="4" s="1"/>
  <c r="AW38" i="4" s="1"/>
  <c r="AX38" i="4" s="1"/>
  <c r="AS38" i="4"/>
  <c r="AI38" i="4"/>
  <c r="AK38" i="4" s="1"/>
  <c r="AL38" i="4" s="1"/>
  <c r="AM38" i="4" s="1"/>
  <c r="AH38" i="4"/>
  <c r="X38" i="4"/>
  <c r="Z38" i="4" s="1"/>
  <c r="AA38" i="4" s="1"/>
  <c r="W38" i="4"/>
  <c r="Q38" i="4"/>
  <c r="R38" i="4" s="1"/>
  <c r="S38" i="4" s="1"/>
  <c r="L38" i="4"/>
  <c r="M38" i="4" s="1"/>
  <c r="N38" i="4" s="1"/>
  <c r="CW37" i="4"/>
  <c r="CS37" i="4"/>
  <c r="CL37" i="4"/>
  <c r="CN37" i="4" s="1"/>
  <c r="CO37" i="4" s="1"/>
  <c r="CP37" i="4" s="1"/>
  <c r="CK37" i="4"/>
  <c r="CA37" i="4"/>
  <c r="CC37" i="4" s="1"/>
  <c r="CD37" i="4" s="1"/>
  <c r="CE37" i="4" s="1"/>
  <c r="BZ37" i="4"/>
  <c r="BP37" i="4"/>
  <c r="BR37" i="4" s="1"/>
  <c r="BS37" i="4" s="1"/>
  <c r="BT37" i="4" s="1"/>
  <c r="BO37" i="4"/>
  <c r="BE37" i="4"/>
  <c r="BG37" i="4" s="1"/>
  <c r="BH37" i="4" s="1"/>
  <c r="BI37" i="4" s="1"/>
  <c r="BD37" i="4"/>
  <c r="AT37" i="4"/>
  <c r="AV37" i="4" s="1"/>
  <c r="AW37" i="4" s="1"/>
  <c r="AX37" i="4" s="1"/>
  <c r="AS37" i="4"/>
  <c r="AI37" i="4"/>
  <c r="AK37" i="4" s="1"/>
  <c r="AL37" i="4" s="1"/>
  <c r="AM37" i="4" s="1"/>
  <c r="AH37" i="4"/>
  <c r="X37" i="4"/>
  <c r="Z37" i="4" s="1"/>
  <c r="AA37" i="4" s="1"/>
  <c r="W37" i="4"/>
  <c r="Q37" i="4"/>
  <c r="R37" i="4" s="1"/>
  <c r="S37" i="4" s="1"/>
  <c r="L37" i="4"/>
  <c r="M37" i="4" s="1"/>
  <c r="N37" i="4" s="1"/>
  <c r="GK36" i="4"/>
  <c r="GD36" i="4"/>
  <c r="GF36" i="4" s="1"/>
  <c r="GG36" i="4" s="1"/>
  <c r="GH36" i="4" s="1"/>
  <c r="GC36" i="4"/>
  <c r="FS36" i="4"/>
  <c r="FU36" i="4" s="1"/>
  <c r="FV36" i="4" s="1"/>
  <c r="FW36" i="4" s="1"/>
  <c r="FR36" i="4"/>
  <c r="FH36" i="4"/>
  <c r="FJ36" i="4" s="1"/>
  <c r="FK36" i="4" s="1"/>
  <c r="FL36" i="4" s="1"/>
  <c r="FG36" i="4"/>
  <c r="EW36" i="4"/>
  <c r="EY36" i="4" s="1"/>
  <c r="EZ36" i="4" s="1"/>
  <c r="FA36" i="4" s="1"/>
  <c r="EV36" i="4"/>
  <c r="EL36" i="4"/>
  <c r="EN36" i="4" s="1"/>
  <c r="EO36" i="4" s="1"/>
  <c r="EP36" i="4" s="1"/>
  <c r="EK36" i="4"/>
  <c r="EA36" i="4"/>
  <c r="EC36" i="4" s="1"/>
  <c r="ED36" i="4" s="1"/>
  <c r="EE36" i="4" s="1"/>
  <c r="DZ36" i="4"/>
  <c r="DP36" i="4"/>
  <c r="DR36" i="4" s="1"/>
  <c r="DS36" i="4" s="1"/>
  <c r="DT36" i="4" s="1"/>
  <c r="DO36" i="4"/>
  <c r="DE36" i="4"/>
  <c r="DG36" i="4" s="1"/>
  <c r="DH36" i="4" s="1"/>
  <c r="DD36" i="4"/>
  <c r="CW36" i="4"/>
  <c r="CS36" i="4"/>
  <c r="CL36" i="4"/>
  <c r="CN36" i="4" s="1"/>
  <c r="CO36" i="4" s="1"/>
  <c r="CP36" i="4" s="1"/>
  <c r="CK36" i="4"/>
  <c r="CA36" i="4"/>
  <c r="CC36" i="4" s="1"/>
  <c r="CD36" i="4" s="1"/>
  <c r="CE36" i="4" s="1"/>
  <c r="BZ36" i="4"/>
  <c r="BP36" i="4"/>
  <c r="BR36" i="4" s="1"/>
  <c r="BS36" i="4" s="1"/>
  <c r="BT36" i="4" s="1"/>
  <c r="BO36" i="4"/>
  <c r="BE36" i="4"/>
  <c r="BG36" i="4" s="1"/>
  <c r="BH36" i="4" s="1"/>
  <c r="BI36" i="4" s="1"/>
  <c r="BD36" i="4"/>
  <c r="AT36" i="4"/>
  <c r="AV36" i="4" s="1"/>
  <c r="AW36" i="4" s="1"/>
  <c r="AX36" i="4" s="1"/>
  <c r="AS36" i="4"/>
  <c r="AI36" i="4"/>
  <c r="AK36" i="4" s="1"/>
  <c r="AL36" i="4" s="1"/>
  <c r="AM36" i="4" s="1"/>
  <c r="AH36" i="4"/>
  <c r="X36" i="4"/>
  <c r="Z36" i="4" s="1"/>
  <c r="AA36" i="4" s="1"/>
  <c r="W36" i="4"/>
  <c r="Q36" i="4"/>
  <c r="R36" i="4" s="1"/>
  <c r="S36" i="4" s="1"/>
  <c r="L36" i="4"/>
  <c r="M36" i="4" s="1"/>
  <c r="N36" i="4" s="1"/>
  <c r="GK35" i="4"/>
  <c r="GD35" i="4"/>
  <c r="GF35" i="4" s="1"/>
  <c r="GG35" i="4" s="1"/>
  <c r="GH35" i="4" s="1"/>
  <c r="GC35" i="4"/>
  <c r="FS35" i="4"/>
  <c r="FU35" i="4" s="1"/>
  <c r="FV35" i="4" s="1"/>
  <c r="FW35" i="4" s="1"/>
  <c r="FR35" i="4"/>
  <c r="FH35" i="4"/>
  <c r="FJ35" i="4" s="1"/>
  <c r="FK35" i="4" s="1"/>
  <c r="FL35" i="4" s="1"/>
  <c r="FG35" i="4"/>
  <c r="EW35" i="4"/>
  <c r="EY35" i="4" s="1"/>
  <c r="EZ35" i="4" s="1"/>
  <c r="FA35" i="4" s="1"/>
  <c r="EV35" i="4"/>
  <c r="EL35" i="4"/>
  <c r="EN35" i="4" s="1"/>
  <c r="EO35" i="4" s="1"/>
  <c r="EP35" i="4" s="1"/>
  <c r="EK35" i="4"/>
  <c r="EA35" i="4"/>
  <c r="EC35" i="4" s="1"/>
  <c r="ED35" i="4" s="1"/>
  <c r="EE35" i="4" s="1"/>
  <c r="DZ35" i="4"/>
  <c r="DP35" i="4"/>
  <c r="DR35" i="4" s="1"/>
  <c r="DS35" i="4" s="1"/>
  <c r="DT35" i="4" s="1"/>
  <c r="DO35" i="4"/>
  <c r="DE35" i="4"/>
  <c r="DG35" i="4" s="1"/>
  <c r="DH35" i="4" s="1"/>
  <c r="DD35" i="4"/>
  <c r="CW35" i="4"/>
  <c r="CS35" i="4"/>
  <c r="CL35" i="4"/>
  <c r="CN35" i="4" s="1"/>
  <c r="CO35" i="4" s="1"/>
  <c r="CP35" i="4" s="1"/>
  <c r="CK35" i="4"/>
  <c r="CA35" i="4"/>
  <c r="CC35" i="4" s="1"/>
  <c r="CD35" i="4" s="1"/>
  <c r="CE35" i="4" s="1"/>
  <c r="BZ35" i="4"/>
  <c r="BP35" i="4"/>
  <c r="BR35" i="4" s="1"/>
  <c r="BS35" i="4" s="1"/>
  <c r="BT35" i="4" s="1"/>
  <c r="BO35" i="4"/>
  <c r="BE35" i="4"/>
  <c r="BG35" i="4" s="1"/>
  <c r="BH35" i="4" s="1"/>
  <c r="BI35" i="4" s="1"/>
  <c r="BD35" i="4"/>
  <c r="AT35" i="4"/>
  <c r="AV35" i="4" s="1"/>
  <c r="AW35" i="4" s="1"/>
  <c r="AX35" i="4" s="1"/>
  <c r="AS35" i="4"/>
  <c r="AI35" i="4"/>
  <c r="AK35" i="4" s="1"/>
  <c r="AL35" i="4" s="1"/>
  <c r="AM35" i="4" s="1"/>
  <c r="AH35" i="4"/>
  <c r="X35" i="4"/>
  <c r="Z35" i="4" s="1"/>
  <c r="AA35" i="4" s="1"/>
  <c r="W35" i="4"/>
  <c r="Q35" i="4"/>
  <c r="R35" i="4" s="1"/>
  <c r="S35" i="4" s="1"/>
  <c r="L35" i="4"/>
  <c r="M35" i="4" s="1"/>
  <c r="N35" i="4" s="1"/>
  <c r="GK34" i="4"/>
  <c r="GD34" i="4"/>
  <c r="GF34" i="4" s="1"/>
  <c r="GG34" i="4" s="1"/>
  <c r="GH34" i="4" s="1"/>
  <c r="GC34" i="4"/>
  <c r="FS34" i="4"/>
  <c r="FU34" i="4" s="1"/>
  <c r="FV34" i="4" s="1"/>
  <c r="FW34" i="4" s="1"/>
  <c r="FR34" i="4"/>
  <c r="FH34" i="4"/>
  <c r="FJ34" i="4" s="1"/>
  <c r="FK34" i="4" s="1"/>
  <c r="FL34" i="4" s="1"/>
  <c r="FG34" i="4"/>
  <c r="EW34" i="4"/>
  <c r="EY34" i="4" s="1"/>
  <c r="EZ34" i="4" s="1"/>
  <c r="FA34" i="4" s="1"/>
  <c r="EV34" i="4"/>
  <c r="EL34" i="4"/>
  <c r="EN34" i="4" s="1"/>
  <c r="EO34" i="4" s="1"/>
  <c r="EP34" i="4" s="1"/>
  <c r="EK34" i="4"/>
  <c r="EA34" i="4"/>
  <c r="EC34" i="4" s="1"/>
  <c r="ED34" i="4" s="1"/>
  <c r="EE34" i="4" s="1"/>
  <c r="DZ34" i="4"/>
  <c r="DP34" i="4"/>
  <c r="DR34" i="4" s="1"/>
  <c r="DS34" i="4" s="1"/>
  <c r="DT34" i="4" s="1"/>
  <c r="DO34" i="4"/>
  <c r="DE34" i="4"/>
  <c r="DG34" i="4" s="1"/>
  <c r="DH34" i="4" s="1"/>
  <c r="DD34" i="4"/>
  <c r="CW34" i="4"/>
  <c r="CS34" i="4"/>
  <c r="CL34" i="4"/>
  <c r="CN34" i="4" s="1"/>
  <c r="CO34" i="4" s="1"/>
  <c r="CP34" i="4" s="1"/>
  <c r="CK34" i="4"/>
  <c r="CA34" i="4"/>
  <c r="CC34" i="4" s="1"/>
  <c r="CD34" i="4" s="1"/>
  <c r="CE34" i="4" s="1"/>
  <c r="BZ34" i="4"/>
  <c r="BP34" i="4"/>
  <c r="BR34" i="4" s="1"/>
  <c r="BS34" i="4" s="1"/>
  <c r="BT34" i="4" s="1"/>
  <c r="BO34" i="4"/>
  <c r="BE34" i="4"/>
  <c r="BG34" i="4" s="1"/>
  <c r="BH34" i="4" s="1"/>
  <c r="BI34" i="4" s="1"/>
  <c r="BD34" i="4"/>
  <c r="AT34" i="4"/>
  <c r="AV34" i="4" s="1"/>
  <c r="AW34" i="4" s="1"/>
  <c r="AX34" i="4" s="1"/>
  <c r="AS34" i="4"/>
  <c r="AI34" i="4"/>
  <c r="AK34" i="4" s="1"/>
  <c r="AL34" i="4" s="1"/>
  <c r="AM34" i="4" s="1"/>
  <c r="AH34" i="4"/>
  <c r="X34" i="4"/>
  <c r="Z34" i="4" s="1"/>
  <c r="AA34" i="4" s="1"/>
  <c r="W34" i="4"/>
  <c r="Q34" i="4"/>
  <c r="R34" i="4" s="1"/>
  <c r="S34" i="4" s="1"/>
  <c r="L34" i="4"/>
  <c r="M34" i="4" s="1"/>
  <c r="N34" i="4" s="1"/>
  <c r="GR24" i="4"/>
  <c r="GK24" i="4"/>
  <c r="GD24" i="4"/>
  <c r="GE24" i="4" s="1"/>
  <c r="GC24" i="4"/>
  <c r="FS24" i="4"/>
  <c r="FR24" i="4"/>
  <c r="FH24" i="4"/>
  <c r="FI24" i="4" s="1"/>
  <c r="FG24" i="4"/>
  <c r="EW24" i="4"/>
  <c r="EV24" i="4"/>
  <c r="EL24" i="4"/>
  <c r="EM24" i="4" s="1"/>
  <c r="EK24" i="4"/>
  <c r="EA24" i="4"/>
  <c r="DZ24" i="4"/>
  <c r="DP24" i="4"/>
  <c r="DQ24" i="4" s="1"/>
  <c r="DO24" i="4"/>
  <c r="DE24" i="4"/>
  <c r="DD24" i="4"/>
  <c r="CW24" i="4"/>
  <c r="CS24" i="4"/>
  <c r="CL24" i="4"/>
  <c r="CM24" i="4" s="1"/>
  <c r="CK24" i="4"/>
  <c r="CA24" i="4"/>
  <c r="BZ24" i="4"/>
  <c r="BP24" i="4"/>
  <c r="BQ24" i="4" s="1"/>
  <c r="BO24" i="4"/>
  <c r="BE24" i="4"/>
  <c r="BD24" i="4"/>
  <c r="AT24" i="4"/>
  <c r="AU24" i="4" s="1"/>
  <c r="AS24" i="4"/>
  <c r="AI24" i="4"/>
  <c r="AH24" i="4"/>
  <c r="X24" i="4"/>
  <c r="W24" i="4"/>
  <c r="Q24" i="4"/>
  <c r="R24" i="4" s="1"/>
  <c r="L24" i="4"/>
  <c r="M24" i="4" s="1"/>
  <c r="GR23" i="4"/>
  <c r="GK23" i="4"/>
  <c r="GD23" i="4"/>
  <c r="GF23" i="4" s="1"/>
  <c r="GG23" i="4" s="1"/>
  <c r="GC23" i="4"/>
  <c r="FS23" i="4"/>
  <c r="FR23" i="4"/>
  <c r="FH23" i="4"/>
  <c r="FI23" i="4" s="1"/>
  <c r="FG23" i="4"/>
  <c r="EW23" i="4"/>
  <c r="EV23" i="4"/>
  <c r="EL23" i="4"/>
  <c r="EM23" i="4" s="1"/>
  <c r="EK23" i="4"/>
  <c r="EA23" i="4"/>
  <c r="DZ23" i="4"/>
  <c r="DP23" i="4"/>
  <c r="DQ23" i="4" s="1"/>
  <c r="DO23" i="4"/>
  <c r="DE23" i="4"/>
  <c r="DD23" i="4"/>
  <c r="CW23" i="4"/>
  <c r="CS23" i="4"/>
  <c r="CL23" i="4"/>
  <c r="CK23" i="4"/>
  <c r="CA23" i="4"/>
  <c r="CB23" i="4" s="1"/>
  <c r="BZ23" i="4"/>
  <c r="BP23" i="4"/>
  <c r="BO23" i="4"/>
  <c r="BE23" i="4"/>
  <c r="BF23" i="4" s="1"/>
  <c r="BD23" i="4"/>
  <c r="AT23" i="4"/>
  <c r="AS23" i="4"/>
  <c r="AI23" i="4"/>
  <c r="AJ23" i="4" s="1"/>
  <c r="AH23" i="4"/>
  <c r="X23" i="4"/>
  <c r="W23" i="4"/>
  <c r="Q23" i="4"/>
  <c r="R23" i="4" s="1"/>
  <c r="L23" i="4"/>
  <c r="M23" i="4" s="1"/>
  <c r="GR31" i="4"/>
  <c r="GK31" i="4"/>
  <c r="GD31" i="4"/>
  <c r="GF31" i="4" s="1"/>
  <c r="GG31" i="4" s="1"/>
  <c r="GC31" i="4"/>
  <c r="FS31" i="4"/>
  <c r="FR31" i="4"/>
  <c r="FH31" i="4"/>
  <c r="FI31" i="4" s="1"/>
  <c r="FG31" i="4"/>
  <c r="EW31" i="4"/>
  <c r="EV31" i="4"/>
  <c r="EL31" i="4"/>
  <c r="EM31" i="4" s="1"/>
  <c r="EK31" i="4"/>
  <c r="EA31" i="4"/>
  <c r="DZ31" i="4"/>
  <c r="DP31" i="4"/>
  <c r="DQ31" i="4" s="1"/>
  <c r="DO31" i="4"/>
  <c r="DE31" i="4"/>
  <c r="DD31" i="4"/>
  <c r="CW31" i="4"/>
  <c r="CS31" i="4"/>
  <c r="CL31" i="4"/>
  <c r="CK31" i="4"/>
  <c r="CA31" i="4"/>
  <c r="CB31" i="4" s="1"/>
  <c r="BZ31" i="4"/>
  <c r="BP31" i="4"/>
  <c r="BO31" i="4"/>
  <c r="BE31" i="4"/>
  <c r="BF31" i="4" s="1"/>
  <c r="BD31" i="4"/>
  <c r="AT31" i="4"/>
  <c r="AS31" i="4"/>
  <c r="AI31" i="4"/>
  <c r="AJ31" i="4" s="1"/>
  <c r="AH31" i="4"/>
  <c r="X31" i="4"/>
  <c r="W31" i="4"/>
  <c r="Q31" i="4"/>
  <c r="R31" i="4" s="1"/>
  <c r="L31" i="4"/>
  <c r="M31" i="4" s="1"/>
  <c r="GR22" i="4"/>
  <c r="GK22" i="4"/>
  <c r="GD22" i="4"/>
  <c r="GF22" i="4" s="1"/>
  <c r="GG22" i="4" s="1"/>
  <c r="GC22" i="4"/>
  <c r="FS22" i="4"/>
  <c r="FR22" i="4"/>
  <c r="FH22" i="4"/>
  <c r="FI22" i="4" s="1"/>
  <c r="FG22" i="4"/>
  <c r="EW22" i="4"/>
  <c r="EV22" i="4"/>
  <c r="EL22" i="4"/>
  <c r="EM22" i="4" s="1"/>
  <c r="EK22" i="4"/>
  <c r="EA22" i="4"/>
  <c r="DZ22" i="4"/>
  <c r="DP22" i="4"/>
  <c r="DQ22" i="4" s="1"/>
  <c r="DO22" i="4"/>
  <c r="DE22" i="4"/>
  <c r="DD22" i="4"/>
  <c r="CW22" i="4"/>
  <c r="CS22" i="4"/>
  <c r="CL22" i="4"/>
  <c r="CK22" i="4"/>
  <c r="CA22" i="4"/>
  <c r="CB22" i="4" s="1"/>
  <c r="BZ22" i="4"/>
  <c r="BP22" i="4"/>
  <c r="BO22" i="4"/>
  <c r="BE22" i="4"/>
  <c r="BF22" i="4" s="1"/>
  <c r="BD22" i="4"/>
  <c r="AT22" i="4"/>
  <c r="AS22" i="4"/>
  <c r="AI22" i="4"/>
  <c r="AJ22" i="4" s="1"/>
  <c r="AH22" i="4"/>
  <c r="X22" i="4"/>
  <c r="W22" i="4"/>
  <c r="Q22" i="4"/>
  <c r="R22" i="4" s="1"/>
  <c r="L22" i="4"/>
  <c r="M22" i="4" s="1"/>
  <c r="GR21" i="4"/>
  <c r="GK21" i="4"/>
  <c r="GD21" i="4"/>
  <c r="GF21" i="4" s="1"/>
  <c r="GG21" i="4" s="1"/>
  <c r="GC21" i="4"/>
  <c r="FS21" i="4"/>
  <c r="FR21" i="4"/>
  <c r="FH21" i="4"/>
  <c r="FI21" i="4" s="1"/>
  <c r="FG21" i="4"/>
  <c r="EW21" i="4"/>
  <c r="EV21" i="4"/>
  <c r="EL21" i="4"/>
  <c r="EM21" i="4" s="1"/>
  <c r="EK21" i="4"/>
  <c r="EA21" i="4"/>
  <c r="DZ21" i="4"/>
  <c r="DP21" i="4"/>
  <c r="DQ21" i="4" s="1"/>
  <c r="DO21" i="4"/>
  <c r="DE21" i="4"/>
  <c r="DD21" i="4"/>
  <c r="CW21" i="4"/>
  <c r="CS21" i="4"/>
  <c r="CL21" i="4"/>
  <c r="CK21" i="4"/>
  <c r="CA21" i="4"/>
  <c r="CB21" i="4" s="1"/>
  <c r="BZ21" i="4"/>
  <c r="BP21" i="4"/>
  <c r="BO21" i="4"/>
  <c r="BE21" i="4"/>
  <c r="BF21" i="4" s="1"/>
  <c r="BD21" i="4"/>
  <c r="AT21" i="4"/>
  <c r="AS21" i="4"/>
  <c r="AI21" i="4"/>
  <c r="AJ21" i="4" s="1"/>
  <c r="AH21" i="4"/>
  <c r="X21" i="4"/>
  <c r="W21" i="4"/>
  <c r="Q21" i="4"/>
  <c r="R21" i="4" s="1"/>
  <c r="L21" i="4"/>
  <c r="M21" i="4" s="1"/>
  <c r="GR20" i="4"/>
  <c r="GK20" i="4"/>
  <c r="GD20" i="4"/>
  <c r="GF20" i="4" s="1"/>
  <c r="GG20" i="4" s="1"/>
  <c r="GC20" i="4"/>
  <c r="FS20" i="4"/>
  <c r="FR20" i="4"/>
  <c r="FH20" i="4"/>
  <c r="FI20" i="4" s="1"/>
  <c r="FG20" i="4"/>
  <c r="EW20" i="4"/>
  <c r="EV20" i="4"/>
  <c r="EL20" i="4"/>
  <c r="EM20" i="4" s="1"/>
  <c r="EK20" i="4"/>
  <c r="EA20" i="4"/>
  <c r="DZ20" i="4"/>
  <c r="DP20" i="4"/>
  <c r="DQ20" i="4" s="1"/>
  <c r="DO20" i="4"/>
  <c r="DE20" i="4"/>
  <c r="DD20" i="4"/>
  <c r="CW20" i="4"/>
  <c r="CS20" i="4"/>
  <c r="CL20" i="4"/>
  <c r="CK20" i="4"/>
  <c r="CA20" i="4"/>
  <c r="CB20" i="4" s="1"/>
  <c r="BZ20" i="4"/>
  <c r="BP20" i="4"/>
  <c r="BO20" i="4"/>
  <c r="BE20" i="4"/>
  <c r="BF20" i="4" s="1"/>
  <c r="BD20" i="4"/>
  <c r="AT20" i="4"/>
  <c r="AS20" i="4"/>
  <c r="AI20" i="4"/>
  <c r="AJ20" i="4" s="1"/>
  <c r="AH20" i="4"/>
  <c r="X20" i="4"/>
  <c r="W20" i="4"/>
  <c r="Q20" i="4"/>
  <c r="R20" i="4" s="1"/>
  <c r="L20" i="4"/>
  <c r="M20" i="4" s="1"/>
  <c r="GR19" i="4"/>
  <c r="GK19" i="4"/>
  <c r="GD19" i="4"/>
  <c r="GF19" i="4" s="1"/>
  <c r="GG19" i="4" s="1"/>
  <c r="GC19" i="4"/>
  <c r="FS19" i="4"/>
  <c r="FR19" i="4"/>
  <c r="FH19" i="4"/>
  <c r="FI19" i="4" s="1"/>
  <c r="FG19" i="4"/>
  <c r="EW19" i="4"/>
  <c r="EV19" i="4"/>
  <c r="EL19" i="4"/>
  <c r="EM19" i="4" s="1"/>
  <c r="EK19" i="4"/>
  <c r="EA19" i="4"/>
  <c r="DZ19" i="4"/>
  <c r="DP19" i="4"/>
  <c r="DQ19" i="4" s="1"/>
  <c r="DO19" i="4"/>
  <c r="DE19" i="4"/>
  <c r="DD19" i="4"/>
  <c r="CW19" i="4"/>
  <c r="CS19" i="4"/>
  <c r="CL19" i="4"/>
  <c r="CK19" i="4"/>
  <c r="CA19" i="4"/>
  <c r="CB19" i="4" s="1"/>
  <c r="BZ19" i="4"/>
  <c r="BP19" i="4"/>
  <c r="BO19" i="4"/>
  <c r="BE19" i="4"/>
  <c r="BF19" i="4" s="1"/>
  <c r="BD19" i="4"/>
  <c r="AT19" i="4"/>
  <c r="AS19" i="4"/>
  <c r="AI19" i="4"/>
  <c r="AJ19" i="4" s="1"/>
  <c r="AH19" i="4"/>
  <c r="X19" i="4"/>
  <c r="W19" i="4"/>
  <c r="Q19" i="4"/>
  <c r="R19" i="4" s="1"/>
  <c r="L19" i="4"/>
  <c r="M19" i="4" s="1"/>
  <c r="GR18" i="4"/>
  <c r="GK18" i="4"/>
  <c r="GD18" i="4"/>
  <c r="GF18" i="4" s="1"/>
  <c r="GG18" i="4" s="1"/>
  <c r="GC18" i="4"/>
  <c r="FS18" i="4"/>
  <c r="FR18" i="4"/>
  <c r="FH18" i="4"/>
  <c r="FI18" i="4" s="1"/>
  <c r="FG18" i="4"/>
  <c r="EW18" i="4"/>
  <c r="EV18" i="4"/>
  <c r="EL18" i="4"/>
  <c r="EM18" i="4" s="1"/>
  <c r="EK18" i="4"/>
  <c r="EA18" i="4"/>
  <c r="DZ18" i="4"/>
  <c r="DP18" i="4"/>
  <c r="DQ18" i="4" s="1"/>
  <c r="DO18" i="4"/>
  <c r="DE18" i="4"/>
  <c r="DD18" i="4"/>
  <c r="CW18" i="4"/>
  <c r="CS18" i="4"/>
  <c r="CL18" i="4"/>
  <c r="CK18" i="4"/>
  <c r="CA18" i="4"/>
  <c r="CB18" i="4" s="1"/>
  <c r="BZ18" i="4"/>
  <c r="BP18" i="4"/>
  <c r="BO18" i="4"/>
  <c r="BE18" i="4"/>
  <c r="BF18" i="4" s="1"/>
  <c r="BD18" i="4"/>
  <c r="AT18" i="4"/>
  <c r="AS18" i="4"/>
  <c r="AI18" i="4"/>
  <c r="AJ18" i="4" s="1"/>
  <c r="AH18" i="4"/>
  <c r="X18" i="4"/>
  <c r="W18" i="4"/>
  <c r="Q18" i="4"/>
  <c r="R18" i="4" s="1"/>
  <c r="L18" i="4"/>
  <c r="M18" i="4" s="1"/>
  <c r="GR32" i="4"/>
  <c r="GK32" i="4"/>
  <c r="GD32" i="4"/>
  <c r="GF32" i="4" s="1"/>
  <c r="GG32" i="4" s="1"/>
  <c r="GC32" i="4"/>
  <c r="FS32" i="4"/>
  <c r="FR32" i="4"/>
  <c r="FH32" i="4"/>
  <c r="FI32" i="4" s="1"/>
  <c r="FG32" i="4"/>
  <c r="EW32" i="4"/>
  <c r="EV32" i="4"/>
  <c r="EL32" i="4"/>
  <c r="EM32" i="4" s="1"/>
  <c r="EK32" i="4"/>
  <c r="EA32" i="4"/>
  <c r="DZ32" i="4"/>
  <c r="DP32" i="4"/>
  <c r="DQ32" i="4" s="1"/>
  <c r="DO32" i="4"/>
  <c r="DE32" i="4"/>
  <c r="DD32" i="4"/>
  <c r="CW32" i="4"/>
  <c r="CS32" i="4"/>
  <c r="CL32" i="4"/>
  <c r="CK32" i="4"/>
  <c r="CA32" i="4"/>
  <c r="CB32" i="4" s="1"/>
  <c r="BZ32" i="4"/>
  <c r="BP32" i="4"/>
  <c r="BO32" i="4"/>
  <c r="BE32" i="4"/>
  <c r="BF32" i="4" s="1"/>
  <c r="BD32" i="4"/>
  <c r="AT32" i="4"/>
  <c r="AS32" i="4"/>
  <c r="AI32" i="4"/>
  <c r="AJ32" i="4" s="1"/>
  <c r="AH32" i="4"/>
  <c r="X32" i="4"/>
  <c r="W32" i="4"/>
  <c r="Q32" i="4"/>
  <c r="R32" i="4" s="1"/>
  <c r="L32" i="4"/>
  <c r="M32" i="4" s="1"/>
  <c r="GR17" i="4"/>
  <c r="GK17" i="4"/>
  <c r="GD17" i="4"/>
  <c r="GF17" i="4" s="1"/>
  <c r="GG17" i="4" s="1"/>
  <c r="GC17" i="4"/>
  <c r="FS17" i="4"/>
  <c r="FR17" i="4"/>
  <c r="FH17" i="4"/>
  <c r="FI17" i="4" s="1"/>
  <c r="FG17" i="4"/>
  <c r="EW17" i="4"/>
  <c r="EV17" i="4"/>
  <c r="EL17" i="4"/>
  <c r="EM17" i="4" s="1"/>
  <c r="EK17" i="4"/>
  <c r="EA17" i="4"/>
  <c r="DZ17" i="4"/>
  <c r="DP17" i="4"/>
  <c r="DQ17" i="4" s="1"/>
  <c r="DO17" i="4"/>
  <c r="DE17" i="4"/>
  <c r="DD17" i="4"/>
  <c r="CW17" i="4"/>
  <c r="CS17" i="4"/>
  <c r="CL17" i="4"/>
  <c r="CK17" i="4"/>
  <c r="CA17" i="4"/>
  <c r="CB17" i="4" s="1"/>
  <c r="BZ17" i="4"/>
  <c r="BP17" i="4"/>
  <c r="BO17" i="4"/>
  <c r="BE17" i="4"/>
  <c r="BF17" i="4" s="1"/>
  <c r="BD17" i="4"/>
  <c r="AT17" i="4"/>
  <c r="AS17" i="4"/>
  <c r="AI17" i="4"/>
  <c r="AJ17" i="4" s="1"/>
  <c r="AH17" i="4"/>
  <c r="X17" i="4"/>
  <c r="W17" i="4"/>
  <c r="Q17" i="4"/>
  <c r="R17" i="4" s="1"/>
  <c r="L17" i="4"/>
  <c r="M17" i="4" s="1"/>
  <c r="GR16" i="4"/>
  <c r="GK16" i="4"/>
  <c r="GD16" i="4"/>
  <c r="GF16" i="4" s="1"/>
  <c r="GG16" i="4" s="1"/>
  <c r="GC16" i="4"/>
  <c r="FS16" i="4"/>
  <c r="FR16" i="4"/>
  <c r="FH16" i="4"/>
  <c r="FI16" i="4" s="1"/>
  <c r="FG16" i="4"/>
  <c r="EW16" i="4"/>
  <c r="EV16" i="4"/>
  <c r="EL16" i="4"/>
  <c r="EM16" i="4" s="1"/>
  <c r="EK16" i="4"/>
  <c r="EA16" i="4"/>
  <c r="DZ16" i="4"/>
  <c r="DP16" i="4"/>
  <c r="DQ16" i="4" s="1"/>
  <c r="DO16" i="4"/>
  <c r="DE16" i="4"/>
  <c r="DD16" i="4"/>
  <c r="CW16" i="4"/>
  <c r="CS16" i="4"/>
  <c r="CL16" i="4"/>
  <c r="CK16" i="4"/>
  <c r="CA16" i="4"/>
  <c r="CB16" i="4" s="1"/>
  <c r="BZ16" i="4"/>
  <c r="BP16" i="4"/>
  <c r="BO16" i="4"/>
  <c r="BE16" i="4"/>
  <c r="BF16" i="4" s="1"/>
  <c r="BD16" i="4"/>
  <c r="AT16" i="4"/>
  <c r="AS16" i="4"/>
  <c r="AI16" i="4"/>
  <c r="AJ16" i="4" s="1"/>
  <c r="AH16" i="4"/>
  <c r="X16" i="4"/>
  <c r="W16" i="4"/>
  <c r="Q16" i="4"/>
  <c r="R16" i="4" s="1"/>
  <c r="L16" i="4"/>
  <c r="M16" i="4" s="1"/>
  <c r="GR15" i="4"/>
  <c r="GK15" i="4"/>
  <c r="GD15" i="4"/>
  <c r="GF15" i="4" s="1"/>
  <c r="GG15" i="4" s="1"/>
  <c r="GC15" i="4"/>
  <c r="FS15" i="4"/>
  <c r="FR15" i="4"/>
  <c r="FH15" i="4"/>
  <c r="FI15" i="4" s="1"/>
  <c r="FG15" i="4"/>
  <c r="EW15" i="4"/>
  <c r="EV15" i="4"/>
  <c r="EL15" i="4"/>
  <c r="EM15" i="4" s="1"/>
  <c r="EK15" i="4"/>
  <c r="EA15" i="4"/>
  <c r="DZ15" i="4"/>
  <c r="DP15" i="4"/>
  <c r="DQ15" i="4" s="1"/>
  <c r="DO15" i="4"/>
  <c r="DE15" i="4"/>
  <c r="DD15" i="4"/>
  <c r="CW15" i="4"/>
  <c r="CS15" i="4"/>
  <c r="CL15" i="4"/>
  <c r="CK15" i="4"/>
  <c r="CA15" i="4"/>
  <c r="CB15" i="4" s="1"/>
  <c r="BZ15" i="4"/>
  <c r="BP15" i="4"/>
  <c r="BO15" i="4"/>
  <c r="BE15" i="4"/>
  <c r="BF15" i="4" s="1"/>
  <c r="BD15" i="4"/>
  <c r="AT15" i="4"/>
  <c r="AS15" i="4"/>
  <c r="AI15" i="4"/>
  <c r="AJ15" i="4" s="1"/>
  <c r="AH15" i="4"/>
  <c r="X15" i="4"/>
  <c r="W15" i="4"/>
  <c r="Q15" i="4"/>
  <c r="R15" i="4" s="1"/>
  <c r="L15" i="4"/>
  <c r="M15" i="4" s="1"/>
  <c r="GR14" i="4"/>
  <c r="GK14" i="4"/>
  <c r="GD14" i="4"/>
  <c r="GF14" i="4" s="1"/>
  <c r="GG14" i="4" s="1"/>
  <c r="GC14" i="4"/>
  <c r="FS14" i="4"/>
  <c r="FR14" i="4"/>
  <c r="FH14" i="4"/>
  <c r="FI14" i="4" s="1"/>
  <c r="FG14" i="4"/>
  <c r="EW14" i="4"/>
  <c r="EV14" i="4"/>
  <c r="EL14" i="4"/>
  <c r="EM14" i="4" s="1"/>
  <c r="EK14" i="4"/>
  <c r="EA14" i="4"/>
  <c r="DZ14" i="4"/>
  <c r="DP14" i="4"/>
  <c r="DQ14" i="4" s="1"/>
  <c r="DO14" i="4"/>
  <c r="DE14" i="4"/>
  <c r="DD14" i="4"/>
  <c r="CW14" i="4"/>
  <c r="CS14" i="4"/>
  <c r="CL14" i="4"/>
  <c r="CK14" i="4"/>
  <c r="CA14" i="4"/>
  <c r="CB14" i="4" s="1"/>
  <c r="BZ14" i="4"/>
  <c r="BP14" i="4"/>
  <c r="BO14" i="4"/>
  <c r="BE14" i="4"/>
  <c r="BF14" i="4" s="1"/>
  <c r="BD14" i="4"/>
  <c r="AT14" i="4"/>
  <c r="AS14" i="4"/>
  <c r="AI14" i="4"/>
  <c r="AJ14" i="4" s="1"/>
  <c r="AH14" i="4"/>
  <c r="X14" i="4"/>
  <c r="W14" i="4"/>
  <c r="Q14" i="4"/>
  <c r="R14" i="4" s="1"/>
  <c r="L14" i="4"/>
  <c r="M14" i="4" s="1"/>
  <c r="GR13" i="4"/>
  <c r="GK13" i="4"/>
  <c r="GD13" i="4"/>
  <c r="GF13" i="4" s="1"/>
  <c r="GG13" i="4" s="1"/>
  <c r="GC13" i="4"/>
  <c r="FS13" i="4"/>
  <c r="FR13" i="4"/>
  <c r="FH13" i="4"/>
  <c r="FI13" i="4" s="1"/>
  <c r="FG13" i="4"/>
  <c r="EW13" i="4"/>
  <c r="EV13" i="4"/>
  <c r="EL13" i="4"/>
  <c r="EM13" i="4" s="1"/>
  <c r="EK13" i="4"/>
  <c r="EA13" i="4"/>
  <c r="DZ13" i="4"/>
  <c r="DP13" i="4"/>
  <c r="DQ13" i="4" s="1"/>
  <c r="DO13" i="4"/>
  <c r="DE13" i="4"/>
  <c r="DD13" i="4"/>
  <c r="CW13" i="4"/>
  <c r="CS13" i="4"/>
  <c r="CL13" i="4"/>
  <c r="CK13" i="4"/>
  <c r="CA13" i="4"/>
  <c r="CB13" i="4" s="1"/>
  <c r="BZ13" i="4"/>
  <c r="BP13" i="4"/>
  <c r="BO13" i="4"/>
  <c r="BE13" i="4"/>
  <c r="BF13" i="4" s="1"/>
  <c r="BD13" i="4"/>
  <c r="AT13" i="4"/>
  <c r="AS13" i="4"/>
  <c r="AI13" i="4"/>
  <c r="AJ13" i="4" s="1"/>
  <c r="AH13" i="4"/>
  <c r="X13" i="4"/>
  <c r="W13" i="4"/>
  <c r="Q13" i="4"/>
  <c r="R13" i="4" s="1"/>
  <c r="L13" i="4"/>
  <c r="M13" i="4" s="1"/>
  <c r="GR12" i="4"/>
  <c r="GK12" i="4"/>
  <c r="GD12" i="4"/>
  <c r="GF12" i="4" s="1"/>
  <c r="GG12" i="4" s="1"/>
  <c r="GC12" i="4"/>
  <c r="FS12" i="4"/>
  <c r="FR12" i="4"/>
  <c r="FH12" i="4"/>
  <c r="FI12" i="4" s="1"/>
  <c r="FG12" i="4"/>
  <c r="EW12" i="4"/>
  <c r="EV12" i="4"/>
  <c r="EL12" i="4"/>
  <c r="EM12" i="4" s="1"/>
  <c r="EK12" i="4"/>
  <c r="EA12" i="4"/>
  <c r="DZ12" i="4"/>
  <c r="DP12" i="4"/>
  <c r="DQ12" i="4" s="1"/>
  <c r="DO12" i="4"/>
  <c r="DE12" i="4"/>
  <c r="DD12" i="4"/>
  <c r="CW12" i="4"/>
  <c r="CS12" i="4"/>
  <c r="CL12" i="4"/>
  <c r="CK12" i="4"/>
  <c r="CA12" i="4"/>
  <c r="CB12" i="4" s="1"/>
  <c r="BZ12" i="4"/>
  <c r="BP12" i="4"/>
  <c r="BO12" i="4"/>
  <c r="BE12" i="4"/>
  <c r="BF12" i="4" s="1"/>
  <c r="BD12" i="4"/>
  <c r="AT12" i="4"/>
  <c r="AS12" i="4"/>
  <c r="AI12" i="4"/>
  <c r="AJ12" i="4" s="1"/>
  <c r="AH12" i="4"/>
  <c r="X12" i="4"/>
  <c r="W12" i="4"/>
  <c r="Q12" i="4"/>
  <c r="R12" i="4" s="1"/>
  <c r="L12" i="4"/>
  <c r="M12" i="4" s="1"/>
  <c r="GR11" i="4"/>
  <c r="GK11" i="4"/>
  <c r="GD11" i="4"/>
  <c r="GF11" i="4" s="1"/>
  <c r="GG11" i="4" s="1"/>
  <c r="GC11" i="4"/>
  <c r="FS11" i="4"/>
  <c r="FR11" i="4"/>
  <c r="FH11" i="4"/>
  <c r="FI11" i="4" s="1"/>
  <c r="FG11" i="4"/>
  <c r="EW11" i="4"/>
  <c r="EV11" i="4"/>
  <c r="EL11" i="4"/>
  <c r="EM11" i="4" s="1"/>
  <c r="EK11" i="4"/>
  <c r="EA11" i="4"/>
  <c r="DZ11" i="4"/>
  <c r="DP11" i="4"/>
  <c r="DQ11" i="4" s="1"/>
  <c r="DO11" i="4"/>
  <c r="DE11" i="4"/>
  <c r="DD11" i="4"/>
  <c r="CW11" i="4"/>
  <c r="CS11" i="4"/>
  <c r="CL11" i="4"/>
  <c r="CK11" i="4"/>
  <c r="CA11" i="4"/>
  <c r="CB11" i="4" s="1"/>
  <c r="BZ11" i="4"/>
  <c r="BP11" i="4"/>
  <c r="BO11" i="4"/>
  <c r="BE11" i="4"/>
  <c r="BF11" i="4" s="1"/>
  <c r="BD11" i="4"/>
  <c r="AT11" i="4"/>
  <c r="AS11" i="4"/>
  <c r="AI11" i="4"/>
  <c r="AJ11" i="4" s="1"/>
  <c r="AH11" i="4"/>
  <c r="X11" i="4"/>
  <c r="W11" i="4"/>
  <c r="Q11" i="4"/>
  <c r="R11" i="4" s="1"/>
  <c r="L11" i="4"/>
  <c r="M11" i="4" s="1"/>
  <c r="GR10" i="4"/>
  <c r="GK10" i="4"/>
  <c r="GD10" i="4"/>
  <c r="GF10" i="4" s="1"/>
  <c r="GG10" i="4" s="1"/>
  <c r="GC10" i="4"/>
  <c r="FS10" i="4"/>
  <c r="FR10" i="4"/>
  <c r="FH10" i="4"/>
  <c r="FI10" i="4" s="1"/>
  <c r="FG10" i="4"/>
  <c r="EW10" i="4"/>
  <c r="EX10" i="4" s="1"/>
  <c r="EV10" i="4"/>
  <c r="EL10" i="4"/>
  <c r="EM10" i="4" s="1"/>
  <c r="EK10" i="4"/>
  <c r="EA10" i="4"/>
  <c r="EB10" i="4" s="1"/>
  <c r="DZ10" i="4"/>
  <c r="DP10" i="4"/>
  <c r="DQ10" i="4" s="1"/>
  <c r="DO10" i="4"/>
  <c r="DE10" i="4"/>
  <c r="DF10" i="4" s="1"/>
  <c r="DD10" i="4"/>
  <c r="CW10" i="4"/>
  <c r="CS10" i="4"/>
  <c r="CL10" i="4"/>
  <c r="CM10" i="4" s="1"/>
  <c r="CK10" i="4"/>
  <c r="CA10" i="4"/>
  <c r="CB10" i="4" s="1"/>
  <c r="BZ10" i="4"/>
  <c r="BP10" i="4"/>
  <c r="BQ10" i="4" s="1"/>
  <c r="BO10" i="4"/>
  <c r="BE10" i="4"/>
  <c r="BF10" i="4" s="1"/>
  <c r="BD10" i="4"/>
  <c r="AT10" i="4"/>
  <c r="AU10" i="4" s="1"/>
  <c r="AS10" i="4"/>
  <c r="AI10" i="4"/>
  <c r="AJ10" i="4" s="1"/>
  <c r="AH10" i="4"/>
  <c r="X10" i="4"/>
  <c r="Y10" i="4" s="1"/>
  <c r="W10" i="4"/>
  <c r="Q10" i="4"/>
  <c r="R10" i="4" s="1"/>
  <c r="L10" i="4"/>
  <c r="M10" i="4" s="1"/>
  <c r="GR9" i="4"/>
  <c r="GK9" i="4"/>
  <c r="GD9" i="4"/>
  <c r="GF9" i="4" s="1"/>
  <c r="GG9" i="4" s="1"/>
  <c r="GC9" i="4"/>
  <c r="FS9" i="4"/>
  <c r="FT9" i="4" s="1"/>
  <c r="FR9" i="4"/>
  <c r="FH9" i="4"/>
  <c r="FI9" i="4" s="1"/>
  <c r="FG9" i="4"/>
  <c r="EW9" i="4"/>
  <c r="EX9" i="4" s="1"/>
  <c r="EV9" i="4"/>
  <c r="EL9" i="4"/>
  <c r="EM9" i="4" s="1"/>
  <c r="EK9" i="4"/>
  <c r="EA9" i="4"/>
  <c r="EB9" i="4" s="1"/>
  <c r="DZ9" i="4"/>
  <c r="DP9" i="4"/>
  <c r="DQ9" i="4" s="1"/>
  <c r="DO9" i="4"/>
  <c r="DE9" i="4"/>
  <c r="DF9" i="4" s="1"/>
  <c r="DD9" i="4"/>
  <c r="CW9" i="4"/>
  <c r="CS9" i="4"/>
  <c r="CL9" i="4"/>
  <c r="CM9" i="4" s="1"/>
  <c r="CK9" i="4"/>
  <c r="CA9" i="4"/>
  <c r="CB9" i="4" s="1"/>
  <c r="BZ9" i="4"/>
  <c r="BP9" i="4"/>
  <c r="BQ9" i="4" s="1"/>
  <c r="BO9" i="4"/>
  <c r="BE9" i="4"/>
  <c r="BF9" i="4" s="1"/>
  <c r="BD9" i="4"/>
  <c r="AT9" i="4"/>
  <c r="AU9" i="4" s="1"/>
  <c r="AS9" i="4"/>
  <c r="AI9" i="4"/>
  <c r="AJ9" i="4" s="1"/>
  <c r="AH9" i="4"/>
  <c r="X9" i="4"/>
  <c r="Y9" i="4" s="1"/>
  <c r="W9" i="4"/>
  <c r="Q9" i="4"/>
  <c r="R9" i="4" s="1"/>
  <c r="L9" i="4"/>
  <c r="M9" i="4" s="1"/>
  <c r="GR8" i="4"/>
  <c r="GK8" i="4"/>
  <c r="GD8" i="4"/>
  <c r="GF8" i="4" s="1"/>
  <c r="GG8" i="4" s="1"/>
  <c r="GC8" i="4"/>
  <c r="FS8" i="4"/>
  <c r="FT8" i="4" s="1"/>
  <c r="FR8" i="4"/>
  <c r="FH8" i="4"/>
  <c r="FI8" i="4" s="1"/>
  <c r="FG8" i="4"/>
  <c r="EW8" i="4"/>
  <c r="EX8" i="4" s="1"/>
  <c r="EV8" i="4"/>
  <c r="EL8" i="4"/>
  <c r="EM8" i="4" s="1"/>
  <c r="EK8" i="4"/>
  <c r="EA8" i="4"/>
  <c r="EB8" i="4" s="1"/>
  <c r="DZ8" i="4"/>
  <c r="DP8" i="4"/>
  <c r="DQ8" i="4" s="1"/>
  <c r="DO8" i="4"/>
  <c r="DE8" i="4"/>
  <c r="DF8" i="4" s="1"/>
  <c r="DD8" i="4"/>
  <c r="CW8" i="4"/>
  <c r="CS8" i="4"/>
  <c r="CL8" i="4"/>
  <c r="CM8" i="4" s="1"/>
  <c r="CK8" i="4"/>
  <c r="CA8" i="4"/>
  <c r="CB8" i="4" s="1"/>
  <c r="BZ8" i="4"/>
  <c r="BP8" i="4"/>
  <c r="BQ8" i="4" s="1"/>
  <c r="BO8" i="4"/>
  <c r="BE8" i="4"/>
  <c r="BF8" i="4" s="1"/>
  <c r="BD8" i="4"/>
  <c r="AT8" i="4"/>
  <c r="AU8" i="4" s="1"/>
  <c r="AS8" i="4"/>
  <c r="AI8" i="4"/>
  <c r="AJ8" i="4" s="1"/>
  <c r="AH8" i="4"/>
  <c r="X8" i="4"/>
  <c r="Y8" i="4" s="1"/>
  <c r="W8" i="4"/>
  <c r="Q8" i="4"/>
  <c r="R8" i="4" s="1"/>
  <c r="L8" i="4"/>
  <c r="M8" i="4" s="1"/>
  <c r="GR7" i="4"/>
  <c r="GK7" i="4"/>
  <c r="GD7" i="4"/>
  <c r="GF7" i="4" s="1"/>
  <c r="GG7" i="4" s="1"/>
  <c r="GC7" i="4"/>
  <c r="FS7" i="4"/>
  <c r="FT7" i="4" s="1"/>
  <c r="FR7" i="4"/>
  <c r="FH7" i="4"/>
  <c r="FI7" i="4" s="1"/>
  <c r="FG7" i="4"/>
  <c r="EW7" i="4"/>
  <c r="EX7" i="4" s="1"/>
  <c r="EV7" i="4"/>
  <c r="EL7" i="4"/>
  <c r="EM7" i="4" s="1"/>
  <c r="EK7" i="4"/>
  <c r="EA7" i="4"/>
  <c r="EB7" i="4" s="1"/>
  <c r="DZ7" i="4"/>
  <c r="DP7" i="4"/>
  <c r="DQ7" i="4" s="1"/>
  <c r="DO7" i="4"/>
  <c r="DE7" i="4"/>
  <c r="DF7" i="4" s="1"/>
  <c r="DD7" i="4"/>
  <c r="CW7" i="4"/>
  <c r="CS7" i="4"/>
  <c r="CL7" i="4"/>
  <c r="CM7" i="4" s="1"/>
  <c r="CK7" i="4"/>
  <c r="CA7" i="4"/>
  <c r="CB7" i="4" s="1"/>
  <c r="BZ7" i="4"/>
  <c r="BP7" i="4"/>
  <c r="BQ7" i="4" s="1"/>
  <c r="BO7" i="4"/>
  <c r="BE7" i="4"/>
  <c r="BF7" i="4" s="1"/>
  <c r="BD7" i="4"/>
  <c r="AT7" i="4"/>
  <c r="AU7" i="4" s="1"/>
  <c r="AS7" i="4"/>
  <c r="AI7" i="4"/>
  <c r="AJ7" i="4" s="1"/>
  <c r="AH7" i="4"/>
  <c r="X7" i="4"/>
  <c r="Y7" i="4" s="1"/>
  <c r="W7" i="4"/>
  <c r="Q7" i="4"/>
  <c r="R7" i="4" s="1"/>
  <c r="L7" i="4"/>
  <c r="M7" i="4" s="1"/>
  <c r="GR6" i="4"/>
  <c r="GK6" i="4"/>
  <c r="GD6" i="4"/>
  <c r="GF6" i="4" s="1"/>
  <c r="GG6" i="4" s="1"/>
  <c r="GC6" i="4"/>
  <c r="FS6" i="4"/>
  <c r="FT6" i="4" s="1"/>
  <c r="FR6" i="4"/>
  <c r="FH6" i="4"/>
  <c r="FI6" i="4" s="1"/>
  <c r="FG6" i="4"/>
  <c r="EW6" i="4"/>
  <c r="EX6" i="4" s="1"/>
  <c r="EV6" i="4"/>
  <c r="EL6" i="4"/>
  <c r="EM6" i="4" s="1"/>
  <c r="EK6" i="4"/>
  <c r="EA6" i="4"/>
  <c r="EB6" i="4" s="1"/>
  <c r="DZ6" i="4"/>
  <c r="DP6" i="4"/>
  <c r="DQ6" i="4" s="1"/>
  <c r="DO6" i="4"/>
  <c r="DE6" i="4"/>
  <c r="DF6" i="4" s="1"/>
  <c r="DD6" i="4"/>
  <c r="CW6" i="4"/>
  <c r="CS6" i="4"/>
  <c r="CL6" i="4"/>
  <c r="CM6" i="4" s="1"/>
  <c r="CK6" i="4"/>
  <c r="CA6" i="4"/>
  <c r="CB6" i="4" s="1"/>
  <c r="BZ6" i="4"/>
  <c r="BP6" i="4"/>
  <c r="BQ6" i="4" s="1"/>
  <c r="BO6" i="4"/>
  <c r="BE6" i="4"/>
  <c r="BF6" i="4" s="1"/>
  <c r="BD6" i="4"/>
  <c r="AT6" i="4"/>
  <c r="AU6" i="4" s="1"/>
  <c r="AS6" i="4"/>
  <c r="AI6" i="4"/>
  <c r="AJ6" i="4" s="1"/>
  <c r="AH6" i="4"/>
  <c r="X6" i="4"/>
  <c r="Y6" i="4" s="1"/>
  <c r="W6" i="4"/>
  <c r="Q6" i="4"/>
  <c r="R6" i="4" s="1"/>
  <c r="L6" i="4"/>
  <c r="M6" i="4" s="1"/>
  <c r="GR5" i="4"/>
  <c r="GK5" i="4"/>
  <c r="GD5" i="4"/>
  <c r="GF5" i="4" s="1"/>
  <c r="GG5" i="4" s="1"/>
  <c r="GC5" i="4"/>
  <c r="FS5" i="4"/>
  <c r="FT5" i="4" s="1"/>
  <c r="FR5" i="4"/>
  <c r="FH5" i="4"/>
  <c r="FI5" i="4" s="1"/>
  <c r="FG5" i="4"/>
  <c r="EW5" i="4"/>
  <c r="EX5" i="4" s="1"/>
  <c r="EV5" i="4"/>
  <c r="EL5" i="4"/>
  <c r="EM5" i="4" s="1"/>
  <c r="EK5" i="4"/>
  <c r="EA5" i="4"/>
  <c r="EB5" i="4" s="1"/>
  <c r="DZ5" i="4"/>
  <c r="DP5" i="4"/>
  <c r="DQ5" i="4" s="1"/>
  <c r="DO5" i="4"/>
  <c r="DE5" i="4"/>
  <c r="DF5" i="4" s="1"/>
  <c r="DD5" i="4"/>
  <c r="CW5" i="4"/>
  <c r="CS5" i="4"/>
  <c r="CL5" i="4"/>
  <c r="CM5" i="4" s="1"/>
  <c r="CK5" i="4"/>
  <c r="CA5" i="4"/>
  <c r="CB5" i="4" s="1"/>
  <c r="BZ5" i="4"/>
  <c r="BP5" i="4"/>
  <c r="BQ5" i="4" s="1"/>
  <c r="BO5" i="4"/>
  <c r="BE5" i="4"/>
  <c r="BF5" i="4" s="1"/>
  <c r="BD5" i="4"/>
  <c r="AT5" i="4"/>
  <c r="AU5" i="4" s="1"/>
  <c r="AS5" i="4"/>
  <c r="AI5" i="4"/>
  <c r="AJ5" i="4" s="1"/>
  <c r="AH5" i="4"/>
  <c r="X5" i="4"/>
  <c r="Y5" i="4" s="1"/>
  <c r="W5" i="4"/>
  <c r="Q5" i="4"/>
  <c r="R5" i="4" s="1"/>
  <c r="L5" i="4"/>
  <c r="M5" i="4" s="1"/>
  <c r="GR4" i="4"/>
  <c r="GK4" i="4"/>
  <c r="GD4" i="4"/>
  <c r="GF4" i="4" s="1"/>
  <c r="GG4" i="4" s="1"/>
  <c r="GC4" i="4"/>
  <c r="FS4" i="4"/>
  <c r="FT4" i="4" s="1"/>
  <c r="FR4" i="4"/>
  <c r="FH4" i="4"/>
  <c r="FI4" i="4" s="1"/>
  <c r="FG4" i="4"/>
  <c r="EW4" i="4"/>
  <c r="EX4" i="4" s="1"/>
  <c r="EV4" i="4"/>
  <c r="EL4" i="4"/>
  <c r="EM4" i="4" s="1"/>
  <c r="EK4" i="4"/>
  <c r="EA4" i="4"/>
  <c r="EB4" i="4" s="1"/>
  <c r="DZ4" i="4"/>
  <c r="DP4" i="4"/>
  <c r="DQ4" i="4" s="1"/>
  <c r="DO4" i="4"/>
  <c r="DE4" i="4"/>
  <c r="DF4" i="4" s="1"/>
  <c r="DD4" i="4"/>
  <c r="CW4" i="4"/>
  <c r="CS4" i="4"/>
  <c r="CL4" i="4"/>
  <c r="CM4" i="4" s="1"/>
  <c r="CK4" i="4"/>
  <c r="CA4" i="4"/>
  <c r="CB4" i="4" s="1"/>
  <c r="BZ4" i="4"/>
  <c r="BP4" i="4"/>
  <c r="BQ4" i="4" s="1"/>
  <c r="BO4" i="4"/>
  <c r="BE4" i="4"/>
  <c r="BF4" i="4" s="1"/>
  <c r="BD4" i="4"/>
  <c r="AT4" i="4"/>
  <c r="AU4" i="4" s="1"/>
  <c r="AS4" i="4"/>
  <c r="AI4" i="4"/>
  <c r="AJ4" i="4" s="1"/>
  <c r="AH4" i="4"/>
  <c r="X4" i="4"/>
  <c r="Y4" i="4" s="1"/>
  <c r="W4" i="4"/>
  <c r="Q4" i="4"/>
  <c r="R4" i="4" s="1"/>
  <c r="L4" i="4"/>
  <c r="M4" i="4" s="1"/>
  <c r="GR3" i="4"/>
  <c r="GK3" i="4"/>
  <c r="GD3" i="4"/>
  <c r="GF3" i="4" s="1"/>
  <c r="GG3" i="4" s="1"/>
  <c r="GC3" i="4"/>
  <c r="FS3" i="4"/>
  <c r="FT3" i="4" s="1"/>
  <c r="FR3" i="4"/>
  <c r="FH3" i="4"/>
  <c r="FI3" i="4" s="1"/>
  <c r="FG3" i="4"/>
  <c r="EW3" i="4"/>
  <c r="EX3" i="4" s="1"/>
  <c r="EV3" i="4"/>
  <c r="EL3" i="4"/>
  <c r="EM3" i="4" s="1"/>
  <c r="EK3" i="4"/>
  <c r="EA3" i="4"/>
  <c r="EB3" i="4" s="1"/>
  <c r="DZ3" i="4"/>
  <c r="DP3" i="4"/>
  <c r="DQ3" i="4" s="1"/>
  <c r="DO3" i="4"/>
  <c r="DE3" i="4"/>
  <c r="DF3" i="4" s="1"/>
  <c r="DD3" i="4"/>
  <c r="CW3" i="4"/>
  <c r="CS3" i="4"/>
  <c r="CL3" i="4"/>
  <c r="CM3" i="4" s="1"/>
  <c r="CK3" i="4"/>
  <c r="CA3" i="4"/>
  <c r="CB3" i="4" s="1"/>
  <c r="BZ3" i="4"/>
  <c r="BP3" i="4"/>
  <c r="BQ3" i="4" s="1"/>
  <c r="BO3" i="4"/>
  <c r="BE3" i="4"/>
  <c r="BF3" i="4" s="1"/>
  <c r="BD3" i="4"/>
  <c r="AT3" i="4"/>
  <c r="AU3" i="4" s="1"/>
  <c r="AS3" i="4"/>
  <c r="AI3" i="4"/>
  <c r="AJ3" i="4" s="1"/>
  <c r="AH3" i="4"/>
  <c r="X3" i="4"/>
  <c r="Y3" i="4" s="1"/>
  <c r="W3" i="4"/>
  <c r="Q3" i="4"/>
  <c r="R3" i="4" s="1"/>
  <c r="L3" i="4"/>
  <c r="M3" i="4" s="1"/>
  <c r="GR33" i="4"/>
  <c r="GK33" i="4"/>
  <c r="GD33" i="4"/>
  <c r="GF33" i="4" s="1"/>
  <c r="GG33" i="4" s="1"/>
  <c r="GC33" i="4"/>
  <c r="FS33" i="4"/>
  <c r="FT33" i="4" s="1"/>
  <c r="FR33" i="4"/>
  <c r="FH33" i="4"/>
  <c r="FI33" i="4" s="1"/>
  <c r="FG33" i="4"/>
  <c r="EW33" i="4"/>
  <c r="EX33" i="4" s="1"/>
  <c r="EV33" i="4"/>
  <c r="EL33" i="4"/>
  <c r="EM33" i="4" s="1"/>
  <c r="EK33" i="4"/>
  <c r="EA33" i="4"/>
  <c r="EB33" i="4" s="1"/>
  <c r="DZ33" i="4"/>
  <c r="DP33" i="4"/>
  <c r="DQ33" i="4" s="1"/>
  <c r="DO33" i="4"/>
  <c r="DE33" i="4"/>
  <c r="DF33" i="4" s="1"/>
  <c r="DD33" i="4"/>
  <c r="CW33" i="4"/>
  <c r="CS33" i="4"/>
  <c r="CL33" i="4"/>
  <c r="CM33" i="4" s="1"/>
  <c r="CK33" i="4"/>
  <c r="CA33" i="4"/>
  <c r="CB33" i="4" s="1"/>
  <c r="BZ33" i="4"/>
  <c r="BP33" i="4"/>
  <c r="BQ33" i="4" s="1"/>
  <c r="BO33" i="4"/>
  <c r="BE33" i="4"/>
  <c r="BF33" i="4" s="1"/>
  <c r="BD33" i="4"/>
  <c r="AT33" i="4"/>
  <c r="AU33" i="4" s="1"/>
  <c r="AS33" i="4"/>
  <c r="AI33" i="4"/>
  <c r="AJ33" i="4" s="1"/>
  <c r="AH33" i="4"/>
  <c r="X33" i="4"/>
  <c r="Y33" i="4" s="1"/>
  <c r="W33" i="4"/>
  <c r="Q33" i="4"/>
  <c r="R33" i="4" s="1"/>
  <c r="L33" i="4"/>
  <c r="M33" i="4" s="1"/>
  <c r="JP2" i="4"/>
  <c r="JD2" i="4"/>
  <c r="IH2" i="4"/>
  <c r="II2" i="4" s="1"/>
  <c r="HY2" i="4"/>
  <c r="HZ2" i="4" s="1"/>
  <c r="HL2" i="4"/>
  <c r="HM2" i="4" s="1"/>
  <c r="GR2" i="4"/>
  <c r="GK2" i="4"/>
  <c r="GD2" i="4"/>
  <c r="GC2" i="4"/>
  <c r="FS2" i="4"/>
  <c r="FT2" i="4" s="1"/>
  <c r="FR2" i="4"/>
  <c r="FH2" i="4"/>
  <c r="FI2" i="4" s="1"/>
  <c r="FG2" i="4"/>
  <c r="EW2" i="4"/>
  <c r="EX2" i="4" s="1"/>
  <c r="EV2" i="4"/>
  <c r="EL2" i="4"/>
  <c r="EM2" i="4" s="1"/>
  <c r="EK2" i="4"/>
  <c r="EA2" i="4"/>
  <c r="EB2" i="4" s="1"/>
  <c r="DZ2" i="4"/>
  <c r="DP2" i="4"/>
  <c r="DQ2" i="4" s="1"/>
  <c r="DO2" i="4"/>
  <c r="DE2" i="4"/>
  <c r="DF2" i="4" s="1"/>
  <c r="DD2" i="4"/>
  <c r="CW2" i="4"/>
  <c r="CS2" i="4"/>
  <c r="CL2" i="4"/>
  <c r="CM2" i="4" s="1"/>
  <c r="CK2" i="4"/>
  <c r="CA2" i="4"/>
  <c r="CB2" i="4" s="1"/>
  <c r="BZ2" i="4"/>
  <c r="BP2" i="4"/>
  <c r="BQ2" i="4" s="1"/>
  <c r="BO2" i="4"/>
  <c r="BE2" i="4"/>
  <c r="BF2" i="4" s="1"/>
  <c r="BD2" i="4"/>
  <c r="AT2" i="4"/>
  <c r="AU2" i="4" s="1"/>
  <c r="AS2" i="4"/>
  <c r="AI2" i="4"/>
  <c r="AJ2" i="4" s="1"/>
  <c r="AH2" i="4"/>
  <c r="X2" i="4"/>
  <c r="Y2" i="4" s="1"/>
  <c r="W2" i="4"/>
  <c r="Q2" i="4"/>
  <c r="R2" i="4" s="1"/>
  <c r="S2" i="4" s="1"/>
  <c r="L2" i="4"/>
  <c r="M2" i="4" s="1"/>
  <c r="CL43" i="2"/>
  <c r="CH43" i="2"/>
  <c r="CA43" i="2"/>
  <c r="CC43" i="2" s="1"/>
  <c r="CD43" i="2" s="1"/>
  <c r="CE43" i="2" s="1"/>
  <c r="BZ43" i="2"/>
  <c r="BP43" i="2"/>
  <c r="BR43" i="2" s="1"/>
  <c r="BS43" i="2" s="1"/>
  <c r="BT43" i="2" s="1"/>
  <c r="BO43" i="2"/>
  <c r="BE43" i="2"/>
  <c r="BG43" i="2" s="1"/>
  <c r="BH43" i="2" s="1"/>
  <c r="BI43" i="2" s="1"/>
  <c r="BD43" i="2"/>
  <c r="AT43" i="2"/>
  <c r="AV43" i="2" s="1"/>
  <c r="AW43" i="2" s="1"/>
  <c r="AX43" i="2" s="1"/>
  <c r="AS43" i="2"/>
  <c r="AI43" i="2"/>
  <c r="AK43" i="2" s="1"/>
  <c r="AL43" i="2" s="1"/>
  <c r="AM43" i="2" s="1"/>
  <c r="AH43" i="2"/>
  <c r="X43" i="2"/>
  <c r="Z43" i="2" s="1"/>
  <c r="AA43" i="2" s="1"/>
  <c r="W43" i="2"/>
  <c r="Q43" i="2"/>
  <c r="R43" i="2" s="1"/>
  <c r="S43" i="2" s="1"/>
  <c r="L43" i="2"/>
  <c r="M43" i="2" s="1"/>
  <c r="N43" i="2" s="1"/>
  <c r="CL42" i="2"/>
  <c r="CH42" i="2"/>
  <c r="CA42" i="2"/>
  <c r="CC42" i="2" s="1"/>
  <c r="CD42" i="2" s="1"/>
  <c r="CE42" i="2" s="1"/>
  <c r="BZ42" i="2"/>
  <c r="BP42" i="2"/>
  <c r="BR42" i="2" s="1"/>
  <c r="BS42" i="2" s="1"/>
  <c r="BT42" i="2" s="1"/>
  <c r="BO42" i="2"/>
  <c r="BE42" i="2"/>
  <c r="BG42" i="2" s="1"/>
  <c r="BH42" i="2" s="1"/>
  <c r="BI42" i="2" s="1"/>
  <c r="BD42" i="2"/>
  <c r="AT42" i="2"/>
  <c r="AV42" i="2" s="1"/>
  <c r="AW42" i="2" s="1"/>
  <c r="AX42" i="2" s="1"/>
  <c r="AS42" i="2"/>
  <c r="AI42" i="2"/>
  <c r="AK42" i="2" s="1"/>
  <c r="AL42" i="2" s="1"/>
  <c r="AM42" i="2" s="1"/>
  <c r="AH42" i="2"/>
  <c r="X42" i="2"/>
  <c r="Z42" i="2" s="1"/>
  <c r="AA42" i="2" s="1"/>
  <c r="W42" i="2"/>
  <c r="Q42" i="2"/>
  <c r="R42" i="2" s="1"/>
  <c r="S42" i="2" s="1"/>
  <c r="L42" i="2"/>
  <c r="M42" i="2" s="1"/>
  <c r="N42" i="2" s="1"/>
  <c r="CL41" i="2"/>
  <c r="CH41" i="2"/>
  <c r="CA41" i="2"/>
  <c r="CC41" i="2" s="1"/>
  <c r="CD41" i="2" s="1"/>
  <c r="CE41" i="2" s="1"/>
  <c r="BZ41" i="2"/>
  <c r="BP41" i="2"/>
  <c r="BR41" i="2" s="1"/>
  <c r="BS41" i="2" s="1"/>
  <c r="BT41" i="2" s="1"/>
  <c r="BO41" i="2"/>
  <c r="BE41" i="2"/>
  <c r="BG41" i="2" s="1"/>
  <c r="BH41" i="2" s="1"/>
  <c r="BI41" i="2" s="1"/>
  <c r="BD41" i="2"/>
  <c r="AT41" i="2"/>
  <c r="AV41" i="2" s="1"/>
  <c r="AW41" i="2" s="1"/>
  <c r="AX41" i="2" s="1"/>
  <c r="AS41" i="2"/>
  <c r="AI41" i="2"/>
  <c r="AK41" i="2" s="1"/>
  <c r="AL41" i="2" s="1"/>
  <c r="AM41" i="2" s="1"/>
  <c r="AH41" i="2"/>
  <c r="X41" i="2"/>
  <c r="Z41" i="2" s="1"/>
  <c r="AA41" i="2" s="1"/>
  <c r="W41" i="2"/>
  <c r="Q41" i="2"/>
  <c r="R41" i="2" s="1"/>
  <c r="S41" i="2" s="1"/>
  <c r="L41" i="2"/>
  <c r="M41" i="2" s="1"/>
  <c r="N41" i="2" s="1"/>
  <c r="CL40" i="2"/>
  <c r="CH40" i="2"/>
  <c r="CA40" i="2"/>
  <c r="CC40" i="2" s="1"/>
  <c r="CD40" i="2" s="1"/>
  <c r="CE40" i="2" s="1"/>
  <c r="BZ40" i="2"/>
  <c r="BP40" i="2"/>
  <c r="BR40" i="2" s="1"/>
  <c r="BS40" i="2" s="1"/>
  <c r="BT40" i="2" s="1"/>
  <c r="BO40" i="2"/>
  <c r="BE40" i="2"/>
  <c r="BG40" i="2" s="1"/>
  <c r="BH40" i="2" s="1"/>
  <c r="BI40" i="2" s="1"/>
  <c r="BD40" i="2"/>
  <c r="AT40" i="2"/>
  <c r="AV40" i="2" s="1"/>
  <c r="AW40" i="2" s="1"/>
  <c r="AX40" i="2" s="1"/>
  <c r="AS40" i="2"/>
  <c r="AI40" i="2"/>
  <c r="AK40" i="2" s="1"/>
  <c r="AL40" i="2" s="1"/>
  <c r="AM40" i="2" s="1"/>
  <c r="AH40" i="2"/>
  <c r="X40" i="2"/>
  <c r="Z40" i="2" s="1"/>
  <c r="AA40" i="2" s="1"/>
  <c r="W40" i="2"/>
  <c r="Q40" i="2"/>
  <c r="R40" i="2" s="1"/>
  <c r="S40" i="2" s="1"/>
  <c r="L40" i="2"/>
  <c r="M40" i="2" s="1"/>
  <c r="N40" i="2" s="1"/>
  <c r="CL39" i="2"/>
  <c r="CH39" i="2"/>
  <c r="CA39" i="2"/>
  <c r="CC39" i="2" s="1"/>
  <c r="CD39" i="2" s="1"/>
  <c r="CE39" i="2" s="1"/>
  <c r="BZ39" i="2"/>
  <c r="BP39" i="2"/>
  <c r="BR39" i="2" s="1"/>
  <c r="BS39" i="2" s="1"/>
  <c r="BT39" i="2" s="1"/>
  <c r="BO39" i="2"/>
  <c r="BE39" i="2"/>
  <c r="BG39" i="2" s="1"/>
  <c r="BH39" i="2" s="1"/>
  <c r="BI39" i="2" s="1"/>
  <c r="BD39" i="2"/>
  <c r="AT39" i="2"/>
  <c r="AV39" i="2" s="1"/>
  <c r="AW39" i="2" s="1"/>
  <c r="AX39" i="2" s="1"/>
  <c r="AS39" i="2"/>
  <c r="AI39" i="2"/>
  <c r="AK39" i="2" s="1"/>
  <c r="AL39" i="2" s="1"/>
  <c r="AM39" i="2" s="1"/>
  <c r="AH39" i="2"/>
  <c r="X39" i="2"/>
  <c r="Z39" i="2" s="1"/>
  <c r="AA39" i="2" s="1"/>
  <c r="W39" i="2"/>
  <c r="Q39" i="2"/>
  <c r="R39" i="2" s="1"/>
  <c r="S39" i="2" s="1"/>
  <c r="L39" i="2"/>
  <c r="M39" i="2" s="1"/>
  <c r="N39" i="2" s="1"/>
  <c r="CL38" i="2"/>
  <c r="CH38" i="2"/>
  <c r="CA38" i="2"/>
  <c r="CC38" i="2" s="1"/>
  <c r="CD38" i="2" s="1"/>
  <c r="CE38" i="2" s="1"/>
  <c r="BZ38" i="2"/>
  <c r="BP38" i="2"/>
  <c r="BR38" i="2" s="1"/>
  <c r="BS38" i="2" s="1"/>
  <c r="BT38" i="2" s="1"/>
  <c r="BO38" i="2"/>
  <c r="BE38" i="2"/>
  <c r="BG38" i="2" s="1"/>
  <c r="BH38" i="2" s="1"/>
  <c r="BI38" i="2" s="1"/>
  <c r="BD38" i="2"/>
  <c r="AT38" i="2"/>
  <c r="AV38" i="2" s="1"/>
  <c r="AW38" i="2" s="1"/>
  <c r="AX38" i="2" s="1"/>
  <c r="AS38" i="2"/>
  <c r="AI38" i="2"/>
  <c r="AK38" i="2" s="1"/>
  <c r="AL38" i="2" s="1"/>
  <c r="AM38" i="2" s="1"/>
  <c r="AH38" i="2"/>
  <c r="X38" i="2"/>
  <c r="Z38" i="2" s="1"/>
  <c r="AA38" i="2" s="1"/>
  <c r="W38" i="2"/>
  <c r="Q38" i="2"/>
  <c r="R38" i="2" s="1"/>
  <c r="S38" i="2" s="1"/>
  <c r="L38" i="2"/>
  <c r="M38" i="2" s="1"/>
  <c r="N38" i="2" s="1"/>
  <c r="CL37" i="2"/>
  <c r="CH37" i="2"/>
  <c r="CA37" i="2"/>
  <c r="CC37" i="2" s="1"/>
  <c r="CD37" i="2" s="1"/>
  <c r="CE37" i="2" s="1"/>
  <c r="BZ37" i="2"/>
  <c r="BP37" i="2"/>
  <c r="BR37" i="2" s="1"/>
  <c r="BS37" i="2" s="1"/>
  <c r="BT37" i="2" s="1"/>
  <c r="BO37" i="2"/>
  <c r="BE37" i="2"/>
  <c r="BG37" i="2" s="1"/>
  <c r="BH37" i="2" s="1"/>
  <c r="BI37" i="2" s="1"/>
  <c r="BD37" i="2"/>
  <c r="AT37" i="2"/>
  <c r="AV37" i="2" s="1"/>
  <c r="AW37" i="2" s="1"/>
  <c r="AX37" i="2" s="1"/>
  <c r="AS37" i="2"/>
  <c r="AI37" i="2"/>
  <c r="AK37" i="2" s="1"/>
  <c r="AL37" i="2" s="1"/>
  <c r="AM37" i="2" s="1"/>
  <c r="AH37" i="2"/>
  <c r="X37" i="2"/>
  <c r="Z37" i="2" s="1"/>
  <c r="AA37" i="2" s="1"/>
  <c r="W37" i="2"/>
  <c r="Q37" i="2"/>
  <c r="R37" i="2" s="1"/>
  <c r="S37" i="2" s="1"/>
  <c r="L37" i="2"/>
  <c r="M37" i="2" s="1"/>
  <c r="N37" i="2" s="1"/>
  <c r="CL36" i="2"/>
  <c r="CH36" i="2"/>
  <c r="CA36" i="2"/>
  <c r="CC36" i="2" s="1"/>
  <c r="CD36" i="2" s="1"/>
  <c r="CE36" i="2" s="1"/>
  <c r="BZ36" i="2"/>
  <c r="BP36" i="2"/>
  <c r="BR36" i="2" s="1"/>
  <c r="BS36" i="2" s="1"/>
  <c r="BT36" i="2" s="1"/>
  <c r="BO36" i="2"/>
  <c r="BE36" i="2"/>
  <c r="BG36" i="2" s="1"/>
  <c r="BH36" i="2" s="1"/>
  <c r="BI36" i="2" s="1"/>
  <c r="BD36" i="2"/>
  <c r="AT36" i="2"/>
  <c r="AV36" i="2" s="1"/>
  <c r="AW36" i="2" s="1"/>
  <c r="AX36" i="2" s="1"/>
  <c r="AS36" i="2"/>
  <c r="AI36" i="2"/>
  <c r="AK36" i="2" s="1"/>
  <c r="AL36" i="2" s="1"/>
  <c r="AM36" i="2" s="1"/>
  <c r="AH36" i="2"/>
  <c r="X36" i="2"/>
  <c r="Z36" i="2" s="1"/>
  <c r="AA36" i="2" s="1"/>
  <c r="W36" i="2"/>
  <c r="Q36" i="2"/>
  <c r="R36" i="2" s="1"/>
  <c r="S36" i="2" s="1"/>
  <c r="L36" i="2"/>
  <c r="M36" i="2" s="1"/>
  <c r="N36" i="2" s="1"/>
  <c r="CL35" i="2"/>
  <c r="CH35" i="2"/>
  <c r="CA35" i="2"/>
  <c r="CC35" i="2" s="1"/>
  <c r="CD35" i="2" s="1"/>
  <c r="CE35" i="2" s="1"/>
  <c r="BZ35" i="2"/>
  <c r="BP35" i="2"/>
  <c r="BR35" i="2" s="1"/>
  <c r="BS35" i="2" s="1"/>
  <c r="BT35" i="2" s="1"/>
  <c r="BO35" i="2"/>
  <c r="BE35" i="2"/>
  <c r="BG35" i="2" s="1"/>
  <c r="BH35" i="2" s="1"/>
  <c r="BI35" i="2" s="1"/>
  <c r="BD35" i="2"/>
  <c r="AT35" i="2"/>
  <c r="AV35" i="2" s="1"/>
  <c r="AW35" i="2" s="1"/>
  <c r="AX35" i="2" s="1"/>
  <c r="AS35" i="2"/>
  <c r="AI35" i="2"/>
  <c r="AK35" i="2" s="1"/>
  <c r="AL35" i="2" s="1"/>
  <c r="AM35" i="2" s="1"/>
  <c r="AH35" i="2"/>
  <c r="X35" i="2"/>
  <c r="Z35" i="2" s="1"/>
  <c r="AA35" i="2" s="1"/>
  <c r="W35" i="2"/>
  <c r="Q35" i="2"/>
  <c r="R35" i="2" s="1"/>
  <c r="S35" i="2" s="1"/>
  <c r="L35" i="2"/>
  <c r="M35" i="2" s="1"/>
  <c r="N35" i="2" s="1"/>
  <c r="CL34" i="2"/>
  <c r="CH34" i="2"/>
  <c r="CA34" i="2"/>
  <c r="CC34" i="2" s="1"/>
  <c r="CD34" i="2" s="1"/>
  <c r="CE34" i="2" s="1"/>
  <c r="BZ34" i="2"/>
  <c r="BP34" i="2"/>
  <c r="BR34" i="2" s="1"/>
  <c r="BS34" i="2" s="1"/>
  <c r="BT34" i="2" s="1"/>
  <c r="BO34" i="2"/>
  <c r="BE34" i="2"/>
  <c r="BG34" i="2" s="1"/>
  <c r="BH34" i="2" s="1"/>
  <c r="BI34" i="2" s="1"/>
  <c r="BD34" i="2"/>
  <c r="AT34" i="2"/>
  <c r="AV34" i="2" s="1"/>
  <c r="AW34" i="2" s="1"/>
  <c r="AX34" i="2" s="1"/>
  <c r="AS34" i="2"/>
  <c r="AI34" i="2"/>
  <c r="AK34" i="2" s="1"/>
  <c r="AL34" i="2" s="1"/>
  <c r="AM34" i="2" s="1"/>
  <c r="AH34" i="2"/>
  <c r="X34" i="2"/>
  <c r="Z34" i="2" s="1"/>
  <c r="AA34" i="2" s="1"/>
  <c r="W34" i="2"/>
  <c r="Q34" i="2"/>
  <c r="R34" i="2" s="1"/>
  <c r="S34" i="2" s="1"/>
  <c r="L34" i="2"/>
  <c r="M34" i="2" s="1"/>
  <c r="N34" i="2" s="1"/>
  <c r="CL33" i="2"/>
  <c r="CH33" i="2"/>
  <c r="CA33" i="2"/>
  <c r="CC33" i="2" s="1"/>
  <c r="CD33" i="2" s="1"/>
  <c r="CE33" i="2" s="1"/>
  <c r="BZ33" i="2"/>
  <c r="BP33" i="2"/>
  <c r="BR33" i="2" s="1"/>
  <c r="BS33" i="2" s="1"/>
  <c r="BT33" i="2" s="1"/>
  <c r="BO33" i="2"/>
  <c r="BE33" i="2"/>
  <c r="BG33" i="2" s="1"/>
  <c r="BH33" i="2" s="1"/>
  <c r="BI33" i="2" s="1"/>
  <c r="BD33" i="2"/>
  <c r="AT33" i="2"/>
  <c r="AV33" i="2" s="1"/>
  <c r="AW33" i="2" s="1"/>
  <c r="AX33" i="2" s="1"/>
  <c r="AS33" i="2"/>
  <c r="AI33" i="2"/>
  <c r="AK33" i="2" s="1"/>
  <c r="AL33" i="2" s="1"/>
  <c r="AM33" i="2" s="1"/>
  <c r="AH33" i="2"/>
  <c r="X33" i="2"/>
  <c r="Z33" i="2" s="1"/>
  <c r="AA33" i="2" s="1"/>
  <c r="W33" i="2"/>
  <c r="Q33" i="2"/>
  <c r="R33" i="2" s="1"/>
  <c r="S33" i="2" s="1"/>
  <c r="L33" i="2"/>
  <c r="M33" i="2" s="1"/>
  <c r="N33" i="2" s="1"/>
  <c r="FS32" i="2"/>
  <c r="FU32" i="2" s="1"/>
  <c r="FV32" i="2" s="1"/>
  <c r="FW32" i="2" s="1"/>
  <c r="FR32" i="2"/>
  <c r="FH32" i="2"/>
  <c r="FJ32" i="2" s="1"/>
  <c r="FK32" i="2" s="1"/>
  <c r="FL32" i="2" s="1"/>
  <c r="FG32" i="2"/>
  <c r="EW32" i="2"/>
  <c r="EY32" i="2" s="1"/>
  <c r="EZ32" i="2" s="1"/>
  <c r="FA32" i="2" s="1"/>
  <c r="EV32" i="2"/>
  <c r="EL32" i="2"/>
  <c r="EN32" i="2" s="1"/>
  <c r="EO32" i="2" s="1"/>
  <c r="EP32" i="2" s="1"/>
  <c r="EK32" i="2"/>
  <c r="EA32" i="2"/>
  <c r="EC32" i="2" s="1"/>
  <c r="ED32" i="2" s="1"/>
  <c r="EE32" i="2" s="1"/>
  <c r="DZ32" i="2"/>
  <c r="DP32" i="2"/>
  <c r="DR32" i="2" s="1"/>
  <c r="DS32" i="2" s="1"/>
  <c r="DT32" i="2" s="1"/>
  <c r="DO32" i="2"/>
  <c r="DE32" i="2"/>
  <c r="DG32" i="2" s="1"/>
  <c r="DH32" i="2" s="1"/>
  <c r="DI32" i="2" s="1"/>
  <c r="DD32" i="2"/>
  <c r="CT32" i="2"/>
  <c r="CV32" i="2" s="1"/>
  <c r="CW32" i="2" s="1"/>
  <c r="CX32" i="2" s="1"/>
  <c r="CS32" i="2"/>
  <c r="CL32" i="2"/>
  <c r="CH32" i="2"/>
  <c r="CA32" i="2"/>
  <c r="CC32" i="2" s="1"/>
  <c r="CD32" i="2" s="1"/>
  <c r="CE32" i="2" s="1"/>
  <c r="BZ32" i="2"/>
  <c r="BP32" i="2"/>
  <c r="BR32" i="2" s="1"/>
  <c r="BS32" i="2" s="1"/>
  <c r="BT32" i="2" s="1"/>
  <c r="BO32" i="2"/>
  <c r="BE32" i="2"/>
  <c r="BG32" i="2" s="1"/>
  <c r="BH32" i="2" s="1"/>
  <c r="BI32" i="2" s="1"/>
  <c r="BD32" i="2"/>
  <c r="AT32" i="2"/>
  <c r="AV32" i="2" s="1"/>
  <c r="AW32" i="2" s="1"/>
  <c r="AX32" i="2" s="1"/>
  <c r="AS32" i="2"/>
  <c r="AI32" i="2"/>
  <c r="AK32" i="2" s="1"/>
  <c r="AL32" i="2" s="1"/>
  <c r="AM32" i="2" s="1"/>
  <c r="AH32" i="2"/>
  <c r="X32" i="2"/>
  <c r="Z32" i="2" s="1"/>
  <c r="AA32" i="2" s="1"/>
  <c r="W32" i="2"/>
  <c r="Q32" i="2"/>
  <c r="R32" i="2" s="1"/>
  <c r="S32" i="2" s="1"/>
  <c r="L32" i="2"/>
  <c r="M32" i="2" s="1"/>
  <c r="N32" i="2" s="1"/>
  <c r="FZ31" i="2"/>
  <c r="FS31" i="2"/>
  <c r="FU31" i="2" s="1"/>
  <c r="FV31" i="2" s="1"/>
  <c r="FW31" i="2" s="1"/>
  <c r="FR31" i="2"/>
  <c r="FH31" i="2"/>
  <c r="FJ31" i="2" s="1"/>
  <c r="FK31" i="2" s="1"/>
  <c r="FL31" i="2" s="1"/>
  <c r="FG31" i="2"/>
  <c r="EW31" i="2"/>
  <c r="EY31" i="2" s="1"/>
  <c r="EZ31" i="2" s="1"/>
  <c r="FA31" i="2" s="1"/>
  <c r="EV31" i="2"/>
  <c r="EL31" i="2"/>
  <c r="EN31" i="2" s="1"/>
  <c r="EO31" i="2" s="1"/>
  <c r="EP31" i="2" s="1"/>
  <c r="EK31" i="2"/>
  <c r="EA31" i="2"/>
  <c r="EC31" i="2" s="1"/>
  <c r="ED31" i="2" s="1"/>
  <c r="EE31" i="2" s="1"/>
  <c r="DZ31" i="2"/>
  <c r="DE31" i="2"/>
  <c r="DG31" i="2" s="1"/>
  <c r="DH31" i="2" s="1"/>
  <c r="DI31" i="2" s="1"/>
  <c r="DD31" i="2"/>
  <c r="CT31" i="2"/>
  <c r="CV31" i="2" s="1"/>
  <c r="CW31" i="2" s="1"/>
  <c r="CS31" i="2"/>
  <c r="CA31" i="2"/>
  <c r="CC31" i="2" s="1"/>
  <c r="CD31" i="2" s="1"/>
  <c r="CE31" i="2" s="1"/>
  <c r="BZ31" i="2"/>
  <c r="BP31" i="2"/>
  <c r="BR31" i="2" s="1"/>
  <c r="BS31" i="2" s="1"/>
  <c r="BT31" i="2" s="1"/>
  <c r="BO31" i="2"/>
  <c r="BE31" i="2"/>
  <c r="BG31" i="2" s="1"/>
  <c r="BH31" i="2" s="1"/>
  <c r="BI31" i="2" s="1"/>
  <c r="BD31" i="2"/>
  <c r="AT31" i="2"/>
  <c r="AV31" i="2" s="1"/>
  <c r="AW31" i="2" s="1"/>
  <c r="AX31" i="2" s="1"/>
  <c r="AS31" i="2"/>
  <c r="AI31" i="2"/>
  <c r="AK31" i="2" s="1"/>
  <c r="AL31" i="2" s="1"/>
  <c r="AM31" i="2" s="1"/>
  <c r="AH31" i="2"/>
  <c r="X31" i="2"/>
  <c r="Z31" i="2" s="1"/>
  <c r="AA31" i="2" s="1"/>
  <c r="AB31" i="2" s="1"/>
  <c r="W31" i="2"/>
  <c r="Q31" i="2"/>
  <c r="R31" i="2" s="1"/>
  <c r="S31" i="2" s="1"/>
  <c r="L31" i="2"/>
  <c r="M31" i="2" s="1"/>
  <c r="N31" i="2" s="1"/>
  <c r="FZ30" i="2"/>
  <c r="FS30" i="2"/>
  <c r="FU30" i="2" s="1"/>
  <c r="FV30" i="2" s="1"/>
  <c r="FW30" i="2" s="1"/>
  <c r="FR30" i="2"/>
  <c r="FH30" i="2"/>
  <c r="FJ30" i="2" s="1"/>
  <c r="FK30" i="2" s="1"/>
  <c r="FL30" i="2" s="1"/>
  <c r="FG30" i="2"/>
  <c r="EW30" i="2"/>
  <c r="EY30" i="2" s="1"/>
  <c r="EZ30" i="2" s="1"/>
  <c r="FA30" i="2" s="1"/>
  <c r="EV30" i="2"/>
  <c r="EL30" i="2"/>
  <c r="EN30" i="2" s="1"/>
  <c r="EO30" i="2" s="1"/>
  <c r="EP30" i="2" s="1"/>
  <c r="EK30" i="2"/>
  <c r="EA30" i="2"/>
  <c r="EC30" i="2" s="1"/>
  <c r="ED30" i="2" s="1"/>
  <c r="EE30" i="2" s="1"/>
  <c r="DZ30" i="2"/>
  <c r="DP30" i="2"/>
  <c r="DR30" i="2" s="1"/>
  <c r="DS30" i="2" s="1"/>
  <c r="DT30" i="2" s="1"/>
  <c r="DO30" i="2"/>
  <c r="DE30" i="2"/>
  <c r="DG30" i="2" s="1"/>
  <c r="DH30" i="2" s="1"/>
  <c r="DI30" i="2" s="1"/>
  <c r="DD30" i="2"/>
  <c r="CT30" i="2"/>
  <c r="CV30" i="2" s="1"/>
  <c r="CW30" i="2" s="1"/>
  <c r="CS30" i="2"/>
  <c r="CL30" i="2"/>
  <c r="CH30" i="2"/>
  <c r="CA30" i="2"/>
  <c r="CC30" i="2" s="1"/>
  <c r="CD30" i="2" s="1"/>
  <c r="CE30" i="2" s="1"/>
  <c r="BZ30" i="2"/>
  <c r="BP30" i="2"/>
  <c r="BR30" i="2" s="1"/>
  <c r="BS30" i="2" s="1"/>
  <c r="BT30" i="2" s="1"/>
  <c r="BO30" i="2"/>
  <c r="BE30" i="2"/>
  <c r="BG30" i="2" s="1"/>
  <c r="BH30" i="2" s="1"/>
  <c r="BI30" i="2" s="1"/>
  <c r="BD30" i="2"/>
  <c r="AT30" i="2"/>
  <c r="AV30" i="2" s="1"/>
  <c r="AW30" i="2" s="1"/>
  <c r="AX30" i="2" s="1"/>
  <c r="AS30" i="2"/>
  <c r="AI30" i="2"/>
  <c r="AK30" i="2" s="1"/>
  <c r="AL30" i="2" s="1"/>
  <c r="AM30" i="2" s="1"/>
  <c r="AH30" i="2"/>
  <c r="X30" i="2"/>
  <c r="Z30" i="2" s="1"/>
  <c r="AA30" i="2" s="1"/>
  <c r="W30" i="2"/>
  <c r="Q30" i="2"/>
  <c r="R30" i="2" s="1"/>
  <c r="S30" i="2" s="1"/>
  <c r="L30" i="2"/>
  <c r="M30" i="2" s="1"/>
  <c r="N30" i="2" s="1"/>
  <c r="FZ29" i="2"/>
  <c r="FS29" i="2"/>
  <c r="FU29" i="2" s="1"/>
  <c r="FV29" i="2" s="1"/>
  <c r="FW29" i="2" s="1"/>
  <c r="FR29" i="2"/>
  <c r="FH29" i="2"/>
  <c r="FJ29" i="2" s="1"/>
  <c r="FK29" i="2" s="1"/>
  <c r="FL29" i="2" s="1"/>
  <c r="FG29" i="2"/>
  <c r="EW29" i="2"/>
  <c r="EY29" i="2" s="1"/>
  <c r="EZ29" i="2" s="1"/>
  <c r="FA29" i="2" s="1"/>
  <c r="EV29" i="2"/>
  <c r="EL29" i="2"/>
  <c r="EN29" i="2" s="1"/>
  <c r="EO29" i="2" s="1"/>
  <c r="EP29" i="2" s="1"/>
  <c r="EK29" i="2"/>
  <c r="EA29" i="2"/>
  <c r="EC29" i="2" s="1"/>
  <c r="ED29" i="2" s="1"/>
  <c r="EE29" i="2" s="1"/>
  <c r="DZ29" i="2"/>
  <c r="DP29" i="2"/>
  <c r="DR29" i="2" s="1"/>
  <c r="DS29" i="2" s="1"/>
  <c r="DT29" i="2" s="1"/>
  <c r="DO29" i="2"/>
  <c r="DE29" i="2"/>
  <c r="DG29" i="2" s="1"/>
  <c r="DH29" i="2" s="1"/>
  <c r="DI29" i="2" s="1"/>
  <c r="DD29" i="2"/>
  <c r="CT29" i="2"/>
  <c r="CV29" i="2" s="1"/>
  <c r="CW29" i="2" s="1"/>
  <c r="CS29" i="2"/>
  <c r="CL29" i="2"/>
  <c r="CH29" i="2"/>
  <c r="CA29" i="2"/>
  <c r="CC29" i="2" s="1"/>
  <c r="CD29" i="2" s="1"/>
  <c r="CE29" i="2" s="1"/>
  <c r="BZ29" i="2"/>
  <c r="BP29" i="2"/>
  <c r="BR29" i="2" s="1"/>
  <c r="BS29" i="2" s="1"/>
  <c r="BT29" i="2" s="1"/>
  <c r="BO29" i="2"/>
  <c r="BE29" i="2"/>
  <c r="BG29" i="2" s="1"/>
  <c r="BH29" i="2" s="1"/>
  <c r="BI29" i="2" s="1"/>
  <c r="BD29" i="2"/>
  <c r="AT29" i="2"/>
  <c r="AV29" i="2" s="1"/>
  <c r="AW29" i="2" s="1"/>
  <c r="AX29" i="2" s="1"/>
  <c r="AS29" i="2"/>
  <c r="AI29" i="2"/>
  <c r="AK29" i="2" s="1"/>
  <c r="AL29" i="2" s="1"/>
  <c r="AM29" i="2" s="1"/>
  <c r="AH29" i="2"/>
  <c r="X29" i="2"/>
  <c r="Z29" i="2" s="1"/>
  <c r="AA29" i="2" s="1"/>
  <c r="W29" i="2"/>
  <c r="Q29" i="2"/>
  <c r="R29" i="2" s="1"/>
  <c r="S29" i="2" s="1"/>
  <c r="L29" i="2"/>
  <c r="M29" i="2" s="1"/>
  <c r="N29" i="2" s="1"/>
  <c r="FZ28" i="2"/>
  <c r="FS28" i="2"/>
  <c r="FU28" i="2" s="1"/>
  <c r="FV28" i="2" s="1"/>
  <c r="FW28" i="2" s="1"/>
  <c r="FR28" i="2"/>
  <c r="FH28" i="2"/>
  <c r="FJ28" i="2" s="1"/>
  <c r="FK28" i="2" s="1"/>
  <c r="FL28" i="2" s="1"/>
  <c r="FG28" i="2"/>
  <c r="EW28" i="2"/>
  <c r="EY28" i="2" s="1"/>
  <c r="EZ28" i="2" s="1"/>
  <c r="FA28" i="2" s="1"/>
  <c r="EV28" i="2"/>
  <c r="EL28" i="2"/>
  <c r="EN28" i="2" s="1"/>
  <c r="EO28" i="2" s="1"/>
  <c r="EP28" i="2" s="1"/>
  <c r="EK28" i="2"/>
  <c r="EA28" i="2"/>
  <c r="EC28" i="2" s="1"/>
  <c r="ED28" i="2" s="1"/>
  <c r="EE28" i="2" s="1"/>
  <c r="DZ28" i="2"/>
  <c r="DP28" i="2"/>
  <c r="DR28" i="2" s="1"/>
  <c r="DS28" i="2" s="1"/>
  <c r="DT28" i="2" s="1"/>
  <c r="DO28" i="2"/>
  <c r="DE28" i="2"/>
  <c r="DG28" i="2" s="1"/>
  <c r="DH28" i="2" s="1"/>
  <c r="DI28" i="2" s="1"/>
  <c r="DD28" i="2"/>
  <c r="CT28" i="2"/>
  <c r="CV28" i="2" s="1"/>
  <c r="CW28" i="2" s="1"/>
  <c r="CS28" i="2"/>
  <c r="CL28" i="2"/>
  <c r="CH28" i="2"/>
  <c r="CA28" i="2"/>
  <c r="CC28" i="2" s="1"/>
  <c r="CD28" i="2" s="1"/>
  <c r="CE28" i="2" s="1"/>
  <c r="BZ28" i="2"/>
  <c r="BP28" i="2"/>
  <c r="BR28" i="2" s="1"/>
  <c r="BS28" i="2" s="1"/>
  <c r="BT28" i="2" s="1"/>
  <c r="BO28" i="2"/>
  <c r="BE28" i="2"/>
  <c r="BG28" i="2" s="1"/>
  <c r="BH28" i="2" s="1"/>
  <c r="BI28" i="2" s="1"/>
  <c r="BD28" i="2"/>
  <c r="AT28" i="2"/>
  <c r="AV28" i="2" s="1"/>
  <c r="AW28" i="2" s="1"/>
  <c r="AX28" i="2" s="1"/>
  <c r="AS28" i="2"/>
  <c r="AI28" i="2"/>
  <c r="AK28" i="2" s="1"/>
  <c r="AL28" i="2" s="1"/>
  <c r="AM28" i="2" s="1"/>
  <c r="AH28" i="2"/>
  <c r="X28" i="2"/>
  <c r="Z28" i="2" s="1"/>
  <c r="AA28" i="2" s="1"/>
  <c r="W28" i="2"/>
  <c r="Q28" i="2"/>
  <c r="R28" i="2" s="1"/>
  <c r="S28" i="2" s="1"/>
  <c r="L28" i="2"/>
  <c r="M28" i="2" s="1"/>
  <c r="N28" i="2" s="1"/>
  <c r="GG27" i="2"/>
  <c r="FZ27" i="2"/>
  <c r="FS27" i="2"/>
  <c r="FU27" i="2" s="1"/>
  <c r="FV27" i="2" s="1"/>
  <c r="FW27" i="2" s="1"/>
  <c r="FR27" i="2"/>
  <c r="FH27" i="2"/>
  <c r="FJ27" i="2" s="1"/>
  <c r="FK27" i="2" s="1"/>
  <c r="FL27" i="2" s="1"/>
  <c r="FG27" i="2"/>
  <c r="EW27" i="2"/>
  <c r="EY27" i="2" s="1"/>
  <c r="EZ27" i="2" s="1"/>
  <c r="EV27" i="2"/>
  <c r="EL27" i="2"/>
  <c r="EN27" i="2" s="1"/>
  <c r="EO27" i="2" s="1"/>
  <c r="EP27" i="2" s="1"/>
  <c r="EK27" i="2"/>
  <c r="EA27" i="2"/>
  <c r="EC27" i="2" s="1"/>
  <c r="ED27" i="2" s="1"/>
  <c r="EE27" i="2" s="1"/>
  <c r="DZ27" i="2"/>
  <c r="DP27" i="2"/>
  <c r="DR27" i="2" s="1"/>
  <c r="DS27" i="2" s="1"/>
  <c r="DT27" i="2" s="1"/>
  <c r="DO27" i="2"/>
  <c r="DE27" i="2"/>
  <c r="DG27" i="2" s="1"/>
  <c r="DH27" i="2" s="1"/>
  <c r="DD27" i="2"/>
  <c r="CT27" i="2"/>
  <c r="CV27" i="2" s="1"/>
  <c r="CW27" i="2" s="1"/>
  <c r="CS27" i="2"/>
  <c r="CL27" i="2"/>
  <c r="CH27" i="2"/>
  <c r="CA27" i="2"/>
  <c r="CC27" i="2" s="1"/>
  <c r="CD27" i="2" s="1"/>
  <c r="CE27" i="2" s="1"/>
  <c r="BZ27" i="2"/>
  <c r="BP27" i="2"/>
  <c r="BR27" i="2" s="1"/>
  <c r="BS27" i="2" s="1"/>
  <c r="BT27" i="2" s="1"/>
  <c r="BO27" i="2"/>
  <c r="BE27" i="2"/>
  <c r="BG27" i="2" s="1"/>
  <c r="BH27" i="2" s="1"/>
  <c r="BI27" i="2" s="1"/>
  <c r="BD27" i="2"/>
  <c r="AT27" i="2"/>
  <c r="AV27" i="2" s="1"/>
  <c r="AW27" i="2" s="1"/>
  <c r="AS27" i="2"/>
  <c r="AI27" i="2"/>
  <c r="AK27" i="2" s="1"/>
  <c r="AL27" i="2" s="1"/>
  <c r="AM27" i="2" s="1"/>
  <c r="AH27" i="2"/>
  <c r="X27" i="2"/>
  <c r="Z27" i="2" s="1"/>
  <c r="AA27" i="2" s="1"/>
  <c r="W27" i="2"/>
  <c r="Q27" i="2"/>
  <c r="R27" i="2" s="1"/>
  <c r="L27" i="2"/>
  <c r="M27" i="2" s="1"/>
  <c r="N27" i="2" s="1"/>
  <c r="GG26" i="2"/>
  <c r="FZ26" i="2"/>
  <c r="FS26" i="2"/>
  <c r="FU26" i="2" s="1"/>
  <c r="FV26" i="2" s="1"/>
  <c r="FW26" i="2" s="1"/>
  <c r="FR26" i="2"/>
  <c r="FH26" i="2"/>
  <c r="FJ26" i="2" s="1"/>
  <c r="FK26" i="2" s="1"/>
  <c r="FL26" i="2" s="1"/>
  <c r="FG26" i="2"/>
  <c r="EW26" i="2"/>
  <c r="EY26" i="2" s="1"/>
  <c r="EZ26" i="2" s="1"/>
  <c r="FA26" i="2" s="1"/>
  <c r="EV26" i="2"/>
  <c r="EL26" i="2"/>
  <c r="EN26" i="2" s="1"/>
  <c r="EO26" i="2" s="1"/>
  <c r="EK26" i="2"/>
  <c r="EA26" i="2"/>
  <c r="EC26" i="2" s="1"/>
  <c r="ED26" i="2" s="1"/>
  <c r="EE26" i="2" s="1"/>
  <c r="DZ26" i="2"/>
  <c r="DP26" i="2"/>
  <c r="DR26" i="2" s="1"/>
  <c r="DS26" i="2" s="1"/>
  <c r="DT26" i="2" s="1"/>
  <c r="DO26" i="2"/>
  <c r="DE26" i="2"/>
  <c r="DG26" i="2" s="1"/>
  <c r="DH26" i="2" s="1"/>
  <c r="DI26" i="2" s="1"/>
  <c r="DD26" i="2"/>
  <c r="CT26" i="2"/>
  <c r="CV26" i="2" s="1"/>
  <c r="CW26" i="2" s="1"/>
  <c r="CS26" i="2"/>
  <c r="CL26" i="2"/>
  <c r="CH26" i="2"/>
  <c r="CA26" i="2"/>
  <c r="CC26" i="2" s="1"/>
  <c r="CD26" i="2" s="1"/>
  <c r="BZ26" i="2"/>
  <c r="BP26" i="2"/>
  <c r="BR26" i="2" s="1"/>
  <c r="BS26" i="2" s="1"/>
  <c r="BT26" i="2" s="1"/>
  <c r="BO26" i="2"/>
  <c r="BE26" i="2"/>
  <c r="BG26" i="2" s="1"/>
  <c r="BH26" i="2" s="1"/>
  <c r="BI26" i="2" s="1"/>
  <c r="BD26" i="2"/>
  <c r="AT26" i="2"/>
  <c r="AV26" i="2" s="1"/>
  <c r="AW26" i="2" s="1"/>
  <c r="AX26" i="2" s="1"/>
  <c r="AS26" i="2"/>
  <c r="AI26" i="2"/>
  <c r="AK26" i="2" s="1"/>
  <c r="AL26" i="2" s="1"/>
  <c r="AH26" i="2"/>
  <c r="X26" i="2"/>
  <c r="Z26" i="2" s="1"/>
  <c r="AA26" i="2" s="1"/>
  <c r="W26" i="2"/>
  <c r="Q26" i="2"/>
  <c r="R26" i="2" s="1"/>
  <c r="S26" i="2" s="1"/>
  <c r="L26" i="2"/>
  <c r="M26" i="2" s="1"/>
  <c r="N26" i="2" s="1"/>
  <c r="FS11" i="2"/>
  <c r="FR11" i="2"/>
  <c r="FH11" i="2"/>
  <c r="FG11" i="2"/>
  <c r="EL11" i="2"/>
  <c r="EK11" i="2"/>
  <c r="DE11" i="2"/>
  <c r="DD11" i="2"/>
  <c r="GG10" i="2"/>
  <c r="FZ10" i="2"/>
  <c r="FS10" i="2"/>
  <c r="FU10" i="2" s="1"/>
  <c r="FV10" i="2" s="1"/>
  <c r="FR10" i="2"/>
  <c r="FH10" i="2"/>
  <c r="FI10" i="2" s="1"/>
  <c r="FG10" i="2"/>
  <c r="EW10" i="2"/>
  <c r="EX10" i="2" s="1"/>
  <c r="EV10" i="2"/>
  <c r="EL10" i="2"/>
  <c r="EM10" i="2" s="1"/>
  <c r="EK10" i="2"/>
  <c r="EA10" i="2"/>
  <c r="EB10" i="2" s="1"/>
  <c r="DZ10" i="2"/>
  <c r="DP10" i="2"/>
  <c r="DQ10" i="2" s="1"/>
  <c r="DO10" i="2"/>
  <c r="DE10" i="2"/>
  <c r="DF10" i="2" s="1"/>
  <c r="DD10" i="2"/>
  <c r="CT10" i="2"/>
  <c r="CU10" i="2" s="1"/>
  <c r="CS10" i="2"/>
  <c r="CL10" i="2"/>
  <c r="CH10" i="2"/>
  <c r="CA10" i="2"/>
  <c r="CB10" i="2" s="1"/>
  <c r="BZ10" i="2"/>
  <c r="BP10" i="2"/>
  <c r="BQ10" i="2" s="1"/>
  <c r="BO10" i="2"/>
  <c r="BE10" i="2"/>
  <c r="BF10" i="2" s="1"/>
  <c r="BD10" i="2"/>
  <c r="AT10" i="2"/>
  <c r="AU10" i="2" s="1"/>
  <c r="AS10" i="2"/>
  <c r="AI10" i="2"/>
  <c r="AJ10" i="2" s="1"/>
  <c r="AH10" i="2"/>
  <c r="X10" i="2"/>
  <c r="Y10" i="2" s="1"/>
  <c r="W10" i="2"/>
  <c r="Q10" i="2"/>
  <c r="R10" i="2" s="1"/>
  <c r="L10" i="2"/>
  <c r="M10" i="2" s="1"/>
  <c r="GG9" i="2"/>
  <c r="FZ9" i="2"/>
  <c r="FS9" i="2"/>
  <c r="FU9" i="2" s="1"/>
  <c r="FV9" i="2" s="1"/>
  <c r="FR9" i="2"/>
  <c r="FH9" i="2"/>
  <c r="FI9" i="2" s="1"/>
  <c r="FG9" i="2"/>
  <c r="EW9" i="2"/>
  <c r="EX9" i="2" s="1"/>
  <c r="EV9" i="2"/>
  <c r="EL9" i="2"/>
  <c r="EM9" i="2" s="1"/>
  <c r="EK9" i="2"/>
  <c r="EA9" i="2"/>
  <c r="EB9" i="2" s="1"/>
  <c r="DZ9" i="2"/>
  <c r="DP9" i="2"/>
  <c r="DQ9" i="2" s="1"/>
  <c r="DO9" i="2"/>
  <c r="DE9" i="2"/>
  <c r="DF9" i="2" s="1"/>
  <c r="DD9" i="2"/>
  <c r="CT9" i="2"/>
  <c r="CU9" i="2" s="1"/>
  <c r="CS9" i="2"/>
  <c r="CL9" i="2"/>
  <c r="CH9" i="2"/>
  <c r="CA9" i="2"/>
  <c r="CB9" i="2" s="1"/>
  <c r="BZ9" i="2"/>
  <c r="BP9" i="2"/>
  <c r="BQ9" i="2" s="1"/>
  <c r="BO9" i="2"/>
  <c r="BE9" i="2"/>
  <c r="BF9" i="2" s="1"/>
  <c r="BD9" i="2"/>
  <c r="AT9" i="2"/>
  <c r="AU9" i="2" s="1"/>
  <c r="AS9" i="2"/>
  <c r="AI9" i="2"/>
  <c r="AJ9" i="2" s="1"/>
  <c r="AH9" i="2"/>
  <c r="X9" i="2"/>
  <c r="Y9" i="2" s="1"/>
  <c r="W9" i="2"/>
  <c r="Q9" i="2"/>
  <c r="R9" i="2" s="1"/>
  <c r="L9" i="2"/>
  <c r="M9" i="2" s="1"/>
  <c r="GG25" i="2"/>
  <c r="FZ25" i="2"/>
  <c r="FS25" i="2"/>
  <c r="FR25" i="2"/>
  <c r="FH25" i="2"/>
  <c r="FI25" i="2" s="1"/>
  <c r="FG25" i="2"/>
  <c r="EW25" i="2"/>
  <c r="EV25" i="2"/>
  <c r="EL25" i="2"/>
  <c r="EM25" i="2" s="1"/>
  <c r="EK25" i="2"/>
  <c r="EA25" i="2"/>
  <c r="DZ25" i="2"/>
  <c r="DP25" i="2"/>
  <c r="DQ25" i="2" s="1"/>
  <c r="DO25" i="2"/>
  <c r="DE25" i="2"/>
  <c r="DD25" i="2"/>
  <c r="CT25" i="2"/>
  <c r="CU25" i="2" s="1"/>
  <c r="CS25" i="2"/>
  <c r="CL25" i="2"/>
  <c r="CH25" i="2"/>
  <c r="CA25" i="2"/>
  <c r="CB25" i="2" s="1"/>
  <c r="BZ25" i="2"/>
  <c r="BP25" i="2"/>
  <c r="BO25" i="2"/>
  <c r="BE25" i="2"/>
  <c r="BF25" i="2" s="1"/>
  <c r="BD25" i="2"/>
  <c r="AT25" i="2"/>
  <c r="AS25" i="2"/>
  <c r="AI25" i="2"/>
  <c r="AJ25" i="2" s="1"/>
  <c r="AH25" i="2"/>
  <c r="X25" i="2"/>
  <c r="W25" i="2"/>
  <c r="Q25" i="2"/>
  <c r="R25" i="2" s="1"/>
  <c r="S25" i="2" s="1"/>
  <c r="L25" i="2"/>
  <c r="M25" i="2" s="1"/>
  <c r="GG8" i="2"/>
  <c r="FZ8" i="2"/>
  <c r="FS8" i="2"/>
  <c r="FU8" i="2" s="1"/>
  <c r="FV8" i="2" s="1"/>
  <c r="FR8" i="2"/>
  <c r="FH8" i="2"/>
  <c r="FG8" i="2"/>
  <c r="EW8" i="2"/>
  <c r="EX8" i="2" s="1"/>
  <c r="EV8" i="2"/>
  <c r="EL8" i="2"/>
  <c r="EK8" i="2"/>
  <c r="EA8" i="2"/>
  <c r="EB8" i="2" s="1"/>
  <c r="DZ8" i="2"/>
  <c r="DP8" i="2"/>
  <c r="DO8" i="2"/>
  <c r="DE8" i="2"/>
  <c r="DF8" i="2" s="1"/>
  <c r="DD8" i="2"/>
  <c r="CT8" i="2"/>
  <c r="CS8" i="2"/>
  <c r="CL8" i="2"/>
  <c r="CH8" i="2"/>
  <c r="CA8" i="2"/>
  <c r="BZ8" i="2"/>
  <c r="BP8" i="2"/>
  <c r="BQ8" i="2" s="1"/>
  <c r="BO8" i="2"/>
  <c r="BE8" i="2"/>
  <c r="BD8" i="2"/>
  <c r="AT8" i="2"/>
  <c r="AU8" i="2" s="1"/>
  <c r="AS8" i="2"/>
  <c r="AI8" i="2"/>
  <c r="AH8" i="2"/>
  <c r="X8" i="2"/>
  <c r="Y8" i="2" s="1"/>
  <c r="W8" i="2"/>
  <c r="Q8" i="2"/>
  <c r="R8" i="2" s="1"/>
  <c r="L8" i="2"/>
  <c r="M8" i="2" s="1"/>
  <c r="GG22" i="2"/>
  <c r="FZ22" i="2"/>
  <c r="FS22" i="2"/>
  <c r="FU22" i="2" s="1"/>
  <c r="FV22" i="2" s="1"/>
  <c r="FR22" i="2"/>
  <c r="FH22" i="2"/>
  <c r="FI22" i="2" s="1"/>
  <c r="FG22" i="2"/>
  <c r="EW22" i="2"/>
  <c r="EX22" i="2" s="1"/>
  <c r="EV22" i="2"/>
  <c r="EL22" i="2"/>
  <c r="EM22" i="2" s="1"/>
  <c r="EK22" i="2"/>
  <c r="EA22" i="2"/>
  <c r="EB22" i="2" s="1"/>
  <c r="DZ22" i="2"/>
  <c r="DP22" i="2"/>
  <c r="DQ22" i="2" s="1"/>
  <c r="DO22" i="2"/>
  <c r="DE22" i="2"/>
  <c r="DF22" i="2" s="1"/>
  <c r="DD22" i="2"/>
  <c r="CT22" i="2"/>
  <c r="CU22" i="2" s="1"/>
  <c r="CS22" i="2"/>
  <c r="CL22" i="2"/>
  <c r="CH22" i="2"/>
  <c r="CA22" i="2"/>
  <c r="CB22" i="2" s="1"/>
  <c r="BZ22" i="2"/>
  <c r="BP22" i="2"/>
  <c r="BQ22" i="2" s="1"/>
  <c r="BO22" i="2"/>
  <c r="BE22" i="2"/>
  <c r="BF22" i="2" s="1"/>
  <c r="BD22" i="2"/>
  <c r="AT22" i="2"/>
  <c r="AU22" i="2" s="1"/>
  <c r="AS22" i="2"/>
  <c r="AI22" i="2"/>
  <c r="AJ22" i="2" s="1"/>
  <c r="AH22" i="2"/>
  <c r="X22" i="2"/>
  <c r="Y22" i="2" s="1"/>
  <c r="W22" i="2"/>
  <c r="Q22" i="2"/>
  <c r="R22" i="2" s="1"/>
  <c r="L22" i="2"/>
  <c r="M22" i="2" s="1"/>
  <c r="GG7" i="2"/>
  <c r="FZ7" i="2"/>
  <c r="FS7" i="2"/>
  <c r="FU7" i="2" s="1"/>
  <c r="FV7" i="2" s="1"/>
  <c r="FR7" i="2"/>
  <c r="FH7" i="2"/>
  <c r="FI7" i="2" s="1"/>
  <c r="FG7" i="2"/>
  <c r="EW7" i="2"/>
  <c r="EX7" i="2" s="1"/>
  <c r="EV7" i="2"/>
  <c r="EL7" i="2"/>
  <c r="EM7" i="2" s="1"/>
  <c r="EK7" i="2"/>
  <c r="EA7" i="2"/>
  <c r="EB7" i="2" s="1"/>
  <c r="DZ7" i="2"/>
  <c r="DP7" i="2"/>
  <c r="DQ7" i="2" s="1"/>
  <c r="DO7" i="2"/>
  <c r="DE7" i="2"/>
  <c r="DF7" i="2" s="1"/>
  <c r="DD7" i="2"/>
  <c r="CT7" i="2"/>
  <c r="CU7" i="2" s="1"/>
  <c r="CS7" i="2"/>
  <c r="CL7" i="2"/>
  <c r="CH7" i="2"/>
  <c r="CA7" i="2"/>
  <c r="CB7" i="2" s="1"/>
  <c r="BZ7" i="2"/>
  <c r="BP7" i="2"/>
  <c r="BQ7" i="2" s="1"/>
  <c r="BO7" i="2"/>
  <c r="BE7" i="2"/>
  <c r="BF7" i="2" s="1"/>
  <c r="BD7" i="2"/>
  <c r="AT7" i="2"/>
  <c r="AU7" i="2" s="1"/>
  <c r="AS7" i="2"/>
  <c r="AI7" i="2"/>
  <c r="AJ7" i="2" s="1"/>
  <c r="AH7" i="2"/>
  <c r="X7" i="2"/>
  <c r="Y7" i="2" s="1"/>
  <c r="W7" i="2"/>
  <c r="Q7" i="2"/>
  <c r="R7" i="2" s="1"/>
  <c r="L7" i="2"/>
  <c r="M7" i="2" s="1"/>
  <c r="GG6" i="2"/>
  <c r="FZ6" i="2"/>
  <c r="FS6" i="2"/>
  <c r="FU6" i="2" s="1"/>
  <c r="FV6" i="2" s="1"/>
  <c r="FR6" i="2"/>
  <c r="FH6" i="2"/>
  <c r="FI6" i="2" s="1"/>
  <c r="FG6" i="2"/>
  <c r="EW6" i="2"/>
  <c r="EX6" i="2" s="1"/>
  <c r="EV6" i="2"/>
  <c r="EL6" i="2"/>
  <c r="EM6" i="2" s="1"/>
  <c r="EK6" i="2"/>
  <c r="EA6" i="2"/>
  <c r="EB6" i="2" s="1"/>
  <c r="DZ6" i="2"/>
  <c r="DP6" i="2"/>
  <c r="DQ6" i="2" s="1"/>
  <c r="DO6" i="2"/>
  <c r="DE6" i="2"/>
  <c r="DF6" i="2" s="1"/>
  <c r="DD6" i="2"/>
  <c r="CT6" i="2"/>
  <c r="CU6" i="2" s="1"/>
  <c r="CS6" i="2"/>
  <c r="CL6" i="2"/>
  <c r="CH6" i="2"/>
  <c r="CA6" i="2"/>
  <c r="CB6" i="2" s="1"/>
  <c r="BZ6" i="2"/>
  <c r="BP6" i="2"/>
  <c r="BQ6" i="2" s="1"/>
  <c r="BO6" i="2"/>
  <c r="BE6" i="2"/>
  <c r="BF6" i="2" s="1"/>
  <c r="BD6" i="2"/>
  <c r="AT6" i="2"/>
  <c r="AU6" i="2" s="1"/>
  <c r="AS6" i="2"/>
  <c r="AI6" i="2"/>
  <c r="AJ6" i="2" s="1"/>
  <c r="AH6" i="2"/>
  <c r="X6" i="2"/>
  <c r="Y6" i="2" s="1"/>
  <c r="W6" i="2"/>
  <c r="Q6" i="2"/>
  <c r="R6" i="2" s="1"/>
  <c r="L6" i="2"/>
  <c r="M6" i="2" s="1"/>
  <c r="GG19" i="2"/>
  <c r="FZ19" i="2"/>
  <c r="FS19" i="2"/>
  <c r="FU19" i="2" s="1"/>
  <c r="FV19" i="2" s="1"/>
  <c r="FR19" i="2"/>
  <c r="FH19" i="2"/>
  <c r="FI19" i="2" s="1"/>
  <c r="FG19" i="2"/>
  <c r="EW19" i="2"/>
  <c r="EX19" i="2" s="1"/>
  <c r="EV19" i="2"/>
  <c r="EL19" i="2"/>
  <c r="EM19" i="2" s="1"/>
  <c r="EK19" i="2"/>
  <c r="EA19" i="2"/>
  <c r="EB19" i="2" s="1"/>
  <c r="DZ19" i="2"/>
  <c r="DP19" i="2"/>
  <c r="DQ19" i="2" s="1"/>
  <c r="DO19" i="2"/>
  <c r="DE19" i="2"/>
  <c r="DF19" i="2" s="1"/>
  <c r="DD19" i="2"/>
  <c r="CT19" i="2"/>
  <c r="CU19" i="2" s="1"/>
  <c r="CS19" i="2"/>
  <c r="CL19" i="2"/>
  <c r="CH19" i="2"/>
  <c r="CA19" i="2"/>
  <c r="CB19" i="2" s="1"/>
  <c r="BZ19" i="2"/>
  <c r="BP19" i="2"/>
  <c r="BQ19" i="2" s="1"/>
  <c r="BO19" i="2"/>
  <c r="BE19" i="2"/>
  <c r="BF19" i="2" s="1"/>
  <c r="BD19" i="2"/>
  <c r="AT19" i="2"/>
  <c r="AU19" i="2" s="1"/>
  <c r="AS19" i="2"/>
  <c r="AI19" i="2"/>
  <c r="AJ19" i="2" s="1"/>
  <c r="AH19" i="2"/>
  <c r="X19" i="2"/>
  <c r="Y19" i="2" s="1"/>
  <c r="W19" i="2"/>
  <c r="Q19" i="2"/>
  <c r="R19" i="2" s="1"/>
  <c r="L19" i="2"/>
  <c r="M19" i="2" s="1"/>
  <c r="GG5" i="2"/>
  <c r="FZ5" i="2"/>
  <c r="FS5" i="2"/>
  <c r="FU5" i="2" s="1"/>
  <c r="FV5" i="2" s="1"/>
  <c r="FR5" i="2"/>
  <c r="FH5" i="2"/>
  <c r="FI5" i="2" s="1"/>
  <c r="FG5" i="2"/>
  <c r="EW5" i="2"/>
  <c r="EX5" i="2" s="1"/>
  <c r="EV5" i="2"/>
  <c r="EL5" i="2"/>
  <c r="EM5" i="2" s="1"/>
  <c r="EK5" i="2"/>
  <c r="EA5" i="2"/>
  <c r="EB5" i="2" s="1"/>
  <c r="DZ5" i="2"/>
  <c r="DP5" i="2"/>
  <c r="DQ5" i="2" s="1"/>
  <c r="DO5" i="2"/>
  <c r="DE5" i="2"/>
  <c r="DD5" i="2"/>
  <c r="CT5" i="2"/>
  <c r="CU5" i="2" s="1"/>
  <c r="CS5" i="2"/>
  <c r="CL5" i="2"/>
  <c r="CH5" i="2"/>
  <c r="CA5" i="2"/>
  <c r="CB5" i="2" s="1"/>
  <c r="BZ5" i="2"/>
  <c r="BP5" i="2"/>
  <c r="BQ5" i="2" s="1"/>
  <c r="BO5" i="2"/>
  <c r="BE5" i="2"/>
  <c r="BF5" i="2" s="1"/>
  <c r="BD5" i="2"/>
  <c r="AT5" i="2"/>
  <c r="AS5" i="2"/>
  <c r="AI5" i="2"/>
  <c r="AJ5" i="2" s="1"/>
  <c r="AH5" i="2"/>
  <c r="X5" i="2"/>
  <c r="Y5" i="2" s="1"/>
  <c r="W5" i="2"/>
  <c r="Q5" i="2"/>
  <c r="R5" i="2" s="1"/>
  <c r="L5" i="2"/>
  <c r="M5" i="2" s="1"/>
  <c r="GG4" i="2"/>
  <c r="FZ4" i="2"/>
  <c r="FS4" i="2"/>
  <c r="FU4" i="2" s="1"/>
  <c r="FV4" i="2" s="1"/>
  <c r="FR4" i="2"/>
  <c r="FH4" i="2"/>
  <c r="FI4" i="2" s="1"/>
  <c r="FG4" i="2"/>
  <c r="EW4" i="2"/>
  <c r="EX4" i="2" s="1"/>
  <c r="EV4" i="2"/>
  <c r="EL4" i="2"/>
  <c r="EK4" i="2"/>
  <c r="EA4" i="2"/>
  <c r="EB4" i="2" s="1"/>
  <c r="DZ4" i="2"/>
  <c r="DP4" i="2"/>
  <c r="DQ4" i="2" s="1"/>
  <c r="DO4" i="2"/>
  <c r="DE4" i="2"/>
  <c r="DF4" i="2" s="1"/>
  <c r="DD4" i="2"/>
  <c r="CT4" i="2"/>
  <c r="CS4" i="2"/>
  <c r="CL4" i="2"/>
  <c r="CH4" i="2"/>
  <c r="CA4" i="2"/>
  <c r="CB4" i="2" s="1"/>
  <c r="BZ4" i="2"/>
  <c r="BP4" i="2"/>
  <c r="BQ4" i="2" s="1"/>
  <c r="BO4" i="2"/>
  <c r="BE4" i="2"/>
  <c r="BD4" i="2"/>
  <c r="AT4" i="2"/>
  <c r="AU4" i="2" s="1"/>
  <c r="AS4" i="2"/>
  <c r="AI4" i="2"/>
  <c r="AJ4" i="2" s="1"/>
  <c r="AH4" i="2"/>
  <c r="X4" i="2"/>
  <c r="Y4" i="2" s="1"/>
  <c r="W4" i="2"/>
  <c r="Q4" i="2"/>
  <c r="R4" i="2" s="1"/>
  <c r="L4" i="2"/>
  <c r="M4" i="2" s="1"/>
  <c r="GG24" i="2"/>
  <c r="FZ24" i="2"/>
  <c r="FS24" i="2"/>
  <c r="FU24" i="2" s="1"/>
  <c r="FV24" i="2" s="1"/>
  <c r="FR24" i="2"/>
  <c r="FH24" i="2"/>
  <c r="FI24" i="2" s="1"/>
  <c r="FG24" i="2"/>
  <c r="EW24" i="2"/>
  <c r="EV24" i="2"/>
  <c r="EL24" i="2"/>
  <c r="EM24" i="2" s="1"/>
  <c r="EK24" i="2"/>
  <c r="EA24" i="2"/>
  <c r="EB24" i="2" s="1"/>
  <c r="DZ24" i="2"/>
  <c r="DP24" i="2"/>
  <c r="DQ24" i="2" s="1"/>
  <c r="DO24" i="2"/>
  <c r="DE24" i="2"/>
  <c r="DD24" i="2"/>
  <c r="CT24" i="2"/>
  <c r="CU24" i="2" s="1"/>
  <c r="CS24" i="2"/>
  <c r="CL24" i="2"/>
  <c r="CH24" i="2"/>
  <c r="CA24" i="2"/>
  <c r="CB24" i="2" s="1"/>
  <c r="BZ24" i="2"/>
  <c r="BP24" i="2"/>
  <c r="BQ24" i="2" s="1"/>
  <c r="BO24" i="2"/>
  <c r="BE24" i="2"/>
  <c r="BF24" i="2" s="1"/>
  <c r="BD24" i="2"/>
  <c r="AT24" i="2"/>
  <c r="AS24" i="2"/>
  <c r="AI24" i="2"/>
  <c r="AJ24" i="2" s="1"/>
  <c r="AH24" i="2"/>
  <c r="X24" i="2"/>
  <c r="Y24" i="2" s="1"/>
  <c r="W24" i="2"/>
  <c r="Q24" i="2"/>
  <c r="R24" i="2" s="1"/>
  <c r="S24" i="2" s="1"/>
  <c r="L24" i="2"/>
  <c r="M24" i="2" s="1"/>
  <c r="N24" i="2" s="1"/>
  <c r="GG3" i="2"/>
  <c r="FZ3" i="2"/>
  <c r="FS3" i="2"/>
  <c r="FU3" i="2" s="1"/>
  <c r="FV3" i="2" s="1"/>
  <c r="FR3" i="2"/>
  <c r="FH3" i="2"/>
  <c r="FI3" i="2" s="1"/>
  <c r="FG3" i="2"/>
  <c r="EW3" i="2"/>
  <c r="EV3" i="2"/>
  <c r="EL3" i="2"/>
  <c r="EM3" i="2" s="1"/>
  <c r="EK3" i="2"/>
  <c r="EA3" i="2"/>
  <c r="EB3" i="2" s="1"/>
  <c r="DZ3" i="2"/>
  <c r="DP3" i="2"/>
  <c r="DQ3" i="2" s="1"/>
  <c r="DO3" i="2"/>
  <c r="DE3" i="2"/>
  <c r="DD3" i="2"/>
  <c r="CT3" i="2"/>
  <c r="CU3" i="2" s="1"/>
  <c r="CS3" i="2"/>
  <c r="CL3" i="2"/>
  <c r="CH3" i="2"/>
  <c r="CA3" i="2"/>
  <c r="CB3" i="2" s="1"/>
  <c r="BZ3" i="2"/>
  <c r="BP3" i="2"/>
  <c r="BQ3" i="2" s="1"/>
  <c r="BO3" i="2"/>
  <c r="BE3" i="2"/>
  <c r="BD3" i="2"/>
  <c r="AT3" i="2"/>
  <c r="AU3" i="2" s="1"/>
  <c r="AS3" i="2"/>
  <c r="AI3" i="2"/>
  <c r="AH3" i="2"/>
  <c r="X3" i="2"/>
  <c r="W3" i="2"/>
  <c r="Q3" i="2"/>
  <c r="R3" i="2" s="1"/>
  <c r="L3" i="2"/>
  <c r="M3" i="2" s="1"/>
  <c r="GG23" i="2"/>
  <c r="FZ23" i="2"/>
  <c r="FS23" i="2"/>
  <c r="FU23" i="2" s="1"/>
  <c r="FV23" i="2" s="1"/>
  <c r="FW23" i="2" s="1"/>
  <c r="FR23" i="2"/>
  <c r="FH23" i="2"/>
  <c r="FG23" i="2"/>
  <c r="EW23" i="2"/>
  <c r="EV23" i="2"/>
  <c r="EL23" i="2"/>
  <c r="EK23" i="2"/>
  <c r="EA23" i="2"/>
  <c r="EB23" i="2" s="1"/>
  <c r="DZ23" i="2"/>
  <c r="DP23" i="2"/>
  <c r="DO23" i="2"/>
  <c r="DE23" i="2"/>
  <c r="DF23" i="2" s="1"/>
  <c r="DD23" i="2"/>
  <c r="CT23" i="2"/>
  <c r="CS23" i="2"/>
  <c r="CL23" i="2"/>
  <c r="CH23" i="2"/>
  <c r="CA23" i="2"/>
  <c r="BZ23" i="2"/>
  <c r="BP23" i="2"/>
  <c r="BQ23" i="2" s="1"/>
  <c r="BO23" i="2"/>
  <c r="BE23" i="2"/>
  <c r="BD23" i="2"/>
  <c r="AT23" i="2"/>
  <c r="AS23" i="2"/>
  <c r="AI23" i="2"/>
  <c r="AH23" i="2"/>
  <c r="X23" i="2"/>
  <c r="W23" i="2"/>
  <c r="Q23" i="2"/>
  <c r="R23" i="2" s="1"/>
  <c r="L23" i="2"/>
  <c r="M23" i="2" s="1"/>
  <c r="N23" i="2" s="1"/>
  <c r="GG2" i="2"/>
  <c r="FZ2" i="2"/>
  <c r="FS2" i="2"/>
  <c r="FU2" i="2" s="1"/>
  <c r="FV2" i="2" s="1"/>
  <c r="FR2" i="2"/>
  <c r="FH2" i="2"/>
  <c r="FG2" i="2"/>
  <c r="EW2" i="2"/>
  <c r="EV2" i="2"/>
  <c r="EL2" i="2"/>
  <c r="EK2" i="2"/>
  <c r="EA2" i="2"/>
  <c r="EB2" i="2" s="1"/>
  <c r="DZ2" i="2"/>
  <c r="DP2" i="2"/>
  <c r="DO2" i="2"/>
  <c r="DE2" i="2"/>
  <c r="DF2" i="2" s="1"/>
  <c r="DD2" i="2"/>
  <c r="CT2" i="2"/>
  <c r="CS2" i="2"/>
  <c r="CL2" i="2"/>
  <c r="CH2" i="2"/>
  <c r="CA2" i="2"/>
  <c r="BZ2" i="2"/>
  <c r="BP2" i="2"/>
  <c r="BQ2" i="2" s="1"/>
  <c r="BO2" i="2"/>
  <c r="BE2" i="2"/>
  <c r="BD2" i="2"/>
  <c r="AT2" i="2"/>
  <c r="AS2" i="2"/>
  <c r="AI2" i="2"/>
  <c r="AH2" i="2"/>
  <c r="X2" i="2"/>
  <c r="W2" i="2"/>
  <c r="Q2" i="2"/>
  <c r="R2" i="2" s="1"/>
  <c r="L2" i="2"/>
  <c r="M2" i="2" s="1"/>
  <c r="DN4" i="8" l="1"/>
  <c r="KJ3" i="6"/>
  <c r="BK11" i="8"/>
  <c r="DN2" i="8"/>
  <c r="BK6" i="8"/>
  <c r="DN8" i="8"/>
  <c r="DN10" i="8"/>
  <c r="DN12" i="8"/>
  <c r="DN6" i="8"/>
  <c r="GH11" i="2"/>
  <c r="KR11" i="2" s="1"/>
  <c r="OQ11" i="2" s="1"/>
  <c r="AV19" i="6"/>
  <c r="AW19" i="6" s="1"/>
  <c r="DG11" i="2"/>
  <c r="DH11" i="2" s="1"/>
  <c r="DF11" i="2"/>
  <c r="EN11" i="2"/>
  <c r="EO11" i="2" s="1"/>
  <c r="EM11" i="2"/>
  <c r="FJ11" i="2"/>
  <c r="FK11" i="2" s="1"/>
  <c r="FI11" i="2"/>
  <c r="FU11" i="2"/>
  <c r="FV11" i="2" s="1"/>
  <c r="FT11" i="2"/>
  <c r="DI11" i="2"/>
  <c r="DJ2" i="8"/>
  <c r="EA2" i="8"/>
  <c r="EC2" i="8" s="1"/>
  <c r="JY3" i="8"/>
  <c r="JY5" i="8"/>
  <c r="JY7" i="8"/>
  <c r="JY9" i="8"/>
  <c r="JY11" i="8"/>
  <c r="JY13" i="8"/>
  <c r="DT2" i="8"/>
  <c r="JV2" i="8" s="1"/>
  <c r="JR2" i="8"/>
  <c r="JY4" i="8"/>
  <c r="JY6" i="8"/>
  <c r="JY8" i="8"/>
  <c r="JY10" i="8"/>
  <c r="JY12" i="8"/>
  <c r="DN11" i="8"/>
  <c r="DN9" i="8"/>
  <c r="AK19" i="4"/>
  <c r="AL19" i="4" s="1"/>
  <c r="GO21" i="4"/>
  <c r="KK21" i="4" s="1"/>
  <c r="NN21" i="4" s="1"/>
  <c r="GO31" i="4"/>
  <c r="KK31" i="4" s="1"/>
  <c r="NN31" i="4" s="1"/>
  <c r="GD8" i="2"/>
  <c r="KK8" i="2" s="1"/>
  <c r="OJ8" i="2" s="1"/>
  <c r="EY8" i="2"/>
  <c r="EZ8" i="2" s="1"/>
  <c r="EN9" i="4"/>
  <c r="EO9" i="4" s="1"/>
  <c r="FJ3" i="6"/>
  <c r="FK3" i="6" s="1"/>
  <c r="CC4" i="4"/>
  <c r="CD4" i="4" s="1"/>
  <c r="GO14" i="4"/>
  <c r="KK14" i="4" s="1"/>
  <c r="NN14" i="4" s="1"/>
  <c r="AV24" i="4"/>
  <c r="AW24" i="4" s="1"/>
  <c r="GO6" i="4"/>
  <c r="KK6" i="4" s="1"/>
  <c r="NN6" i="4" s="1"/>
  <c r="AK7" i="4"/>
  <c r="AL7" i="4" s="1"/>
  <c r="AK12" i="4"/>
  <c r="AL12" i="4" s="1"/>
  <c r="DR17" i="4"/>
  <c r="DS17" i="4" s="1"/>
  <c r="AK31" i="4"/>
  <c r="AL31" i="4" s="1"/>
  <c r="CX35" i="4"/>
  <c r="CY35" i="4" s="1"/>
  <c r="CT35" i="4"/>
  <c r="AB35" i="4"/>
  <c r="CX36" i="4"/>
  <c r="CY36" i="4" s="1"/>
  <c r="CT36" i="4"/>
  <c r="AB36" i="4"/>
  <c r="DI36" i="4"/>
  <c r="GL36" i="4"/>
  <c r="GM36" i="4" s="1"/>
  <c r="CX40" i="4"/>
  <c r="CY40" i="4" s="1"/>
  <c r="CT40" i="4"/>
  <c r="AB40" i="4"/>
  <c r="CX41" i="4"/>
  <c r="CY41" i="4" s="1"/>
  <c r="CT41" i="4"/>
  <c r="AB41" i="4"/>
  <c r="CX34" i="4"/>
  <c r="CY34" i="4" s="1"/>
  <c r="CT34" i="4"/>
  <c r="AB34" i="4"/>
  <c r="DI34" i="4"/>
  <c r="GL34" i="4"/>
  <c r="GM34" i="4" s="1"/>
  <c r="GL35" i="4"/>
  <c r="GM35" i="4" s="1"/>
  <c r="DI35" i="4"/>
  <c r="CX37" i="4"/>
  <c r="CY37" i="4" s="1"/>
  <c r="CT37" i="4"/>
  <c r="AB37" i="4"/>
  <c r="CX38" i="4"/>
  <c r="CY38" i="4" s="1"/>
  <c r="CT38" i="4"/>
  <c r="AB38" i="4"/>
  <c r="CX39" i="4"/>
  <c r="CY39" i="4" s="1"/>
  <c r="CT39" i="4"/>
  <c r="AB39" i="4"/>
  <c r="GO33" i="4"/>
  <c r="KK33" i="4" s="1"/>
  <c r="AK3" i="4"/>
  <c r="AL3" i="4" s="1"/>
  <c r="EN5" i="4"/>
  <c r="EO5" i="4" s="1"/>
  <c r="CC8" i="4"/>
  <c r="CD8" i="4" s="1"/>
  <c r="DR13" i="4"/>
  <c r="DS13" i="4" s="1"/>
  <c r="AK16" i="4"/>
  <c r="AL16" i="4" s="1"/>
  <c r="GO32" i="4"/>
  <c r="KK32" i="4" s="1"/>
  <c r="DR20" i="4"/>
  <c r="DS20" i="4" s="1"/>
  <c r="DR23" i="4"/>
  <c r="DS23" i="4" s="1"/>
  <c r="GO24" i="4"/>
  <c r="KK24" i="4" s="1"/>
  <c r="NN24" i="4" s="1"/>
  <c r="EN24" i="4"/>
  <c r="EO24" i="4" s="1"/>
  <c r="S3" i="4"/>
  <c r="KQ4" i="4"/>
  <c r="NT4" i="4" s="1"/>
  <c r="S5" i="4"/>
  <c r="N6" i="4"/>
  <c r="KQ6" i="4"/>
  <c r="NT6" i="4" s="1"/>
  <c r="N7" i="4"/>
  <c r="AM7" i="4"/>
  <c r="KQ7" i="4"/>
  <c r="NT7" i="4" s="1"/>
  <c r="N9" i="4"/>
  <c r="GO9" i="4"/>
  <c r="KK9" i="4" s="1"/>
  <c r="NN9" i="4" s="1"/>
  <c r="KQ9" i="4"/>
  <c r="NT9" i="4" s="1"/>
  <c r="N11" i="4"/>
  <c r="GH12" i="4"/>
  <c r="KQ12" i="4"/>
  <c r="NT12" i="4" s="1"/>
  <c r="S13" i="4"/>
  <c r="N14" i="4"/>
  <c r="GH14" i="4"/>
  <c r="KQ14" i="4"/>
  <c r="NT14" i="4" s="1"/>
  <c r="S15" i="4"/>
  <c r="KQ15" i="4"/>
  <c r="NT15" i="4" s="1"/>
  <c r="S16" i="4"/>
  <c r="N17" i="4"/>
  <c r="GO17" i="4"/>
  <c r="KK17" i="4" s="1"/>
  <c r="NN17" i="4" s="1"/>
  <c r="GH17" i="4"/>
  <c r="KQ17" i="4"/>
  <c r="NT17" i="4" s="1"/>
  <c r="S32" i="4"/>
  <c r="N18" i="4"/>
  <c r="GH19" i="4"/>
  <c r="KQ19" i="4"/>
  <c r="NT19" i="4" s="1"/>
  <c r="S20" i="4"/>
  <c r="GH21" i="4"/>
  <c r="KQ21" i="4"/>
  <c r="NT21" i="4" s="1"/>
  <c r="S22" i="4"/>
  <c r="KQ22" i="4"/>
  <c r="NT22" i="4" s="1"/>
  <c r="S31" i="4"/>
  <c r="N23" i="4"/>
  <c r="GO23" i="4"/>
  <c r="KK23" i="4" s="1"/>
  <c r="NN23" i="4" s="1"/>
  <c r="GH23" i="4"/>
  <c r="KQ23" i="4"/>
  <c r="NT23" i="4" s="1"/>
  <c r="S24" i="4"/>
  <c r="KQ24" i="4"/>
  <c r="NT24" i="4" s="1"/>
  <c r="KQ2" i="4"/>
  <c r="NT2" i="4" s="1"/>
  <c r="IA2" i="4"/>
  <c r="JE2" i="4"/>
  <c r="KO2" i="4"/>
  <c r="N33" i="4"/>
  <c r="KQ33" i="4"/>
  <c r="N3" i="4"/>
  <c r="KQ3" i="4"/>
  <c r="NT3" i="4" s="1"/>
  <c r="N5" i="4"/>
  <c r="GO5" i="4"/>
  <c r="KK5" i="4" s="1"/>
  <c r="NN5" i="4" s="1"/>
  <c r="KQ5" i="4"/>
  <c r="NT5" i="4" s="1"/>
  <c r="S7" i="4"/>
  <c r="KQ8" i="4"/>
  <c r="NT8" i="4" s="1"/>
  <c r="S9" i="4"/>
  <c r="N10" i="4"/>
  <c r="GH10" i="4"/>
  <c r="KQ10" i="4"/>
  <c r="NT10" i="4" s="1"/>
  <c r="S11" i="4"/>
  <c r="KQ11" i="4"/>
  <c r="NT11" i="4" s="1"/>
  <c r="S12" i="4"/>
  <c r="N13" i="4"/>
  <c r="GO13" i="4"/>
  <c r="KK13" i="4" s="1"/>
  <c r="NN13" i="4" s="1"/>
  <c r="GH13" i="4"/>
  <c r="KQ13" i="4"/>
  <c r="NT13" i="4" s="1"/>
  <c r="S14" i="4"/>
  <c r="N15" i="4"/>
  <c r="AM16" i="4"/>
  <c r="GH16" i="4"/>
  <c r="KQ16" i="4"/>
  <c r="NT16" i="4" s="1"/>
  <c r="S17" i="4"/>
  <c r="N32" i="4"/>
  <c r="GH32" i="4"/>
  <c r="KQ32" i="4"/>
  <c r="S18" i="4"/>
  <c r="KQ18" i="4"/>
  <c r="NT18" i="4" s="1"/>
  <c r="S19" i="4"/>
  <c r="N20" i="4"/>
  <c r="GO20" i="4"/>
  <c r="KK20" i="4" s="1"/>
  <c r="NN20" i="4" s="1"/>
  <c r="DT20" i="4"/>
  <c r="GH20" i="4"/>
  <c r="KQ20" i="4"/>
  <c r="NT20" i="4" s="1"/>
  <c r="S21" i="4"/>
  <c r="N22" i="4"/>
  <c r="GH31" i="4"/>
  <c r="KQ31" i="4"/>
  <c r="NT31" i="4" s="1"/>
  <c r="S23" i="4"/>
  <c r="KD2" i="4"/>
  <c r="BR2" i="4"/>
  <c r="BS2" i="4" s="1"/>
  <c r="BT2" i="4" s="1"/>
  <c r="BV2" i="8"/>
  <c r="DO2" i="8"/>
  <c r="DQ2" i="8" s="1"/>
  <c r="CT2" i="8"/>
  <c r="FX2" i="8"/>
  <c r="S3" i="8"/>
  <c r="AA3" i="8"/>
  <c r="AI3" i="8"/>
  <c r="AQ3" i="8"/>
  <c r="AY3" i="8"/>
  <c r="DS3" i="8"/>
  <c r="BV3" i="8"/>
  <c r="CD3" i="8"/>
  <c r="CL3" i="8"/>
  <c r="CT3" i="8"/>
  <c r="DB3" i="8"/>
  <c r="DJ3" i="8"/>
  <c r="HF4" i="8"/>
  <c r="S5" i="8"/>
  <c r="AA5" i="8"/>
  <c r="AI5" i="8"/>
  <c r="AQ5" i="8"/>
  <c r="AY5" i="8"/>
  <c r="DS5" i="8"/>
  <c r="BV5" i="8"/>
  <c r="CD5" i="8"/>
  <c r="CL5" i="8"/>
  <c r="CT5" i="8"/>
  <c r="DB5" i="8"/>
  <c r="DJ5" i="8"/>
  <c r="HF6" i="8"/>
  <c r="S7" i="8"/>
  <c r="AA7" i="8"/>
  <c r="AI7" i="8"/>
  <c r="AQ7" i="8"/>
  <c r="AY7" i="8"/>
  <c r="DS7" i="8"/>
  <c r="BV7" i="8"/>
  <c r="CD7" i="8"/>
  <c r="CL7" i="8"/>
  <c r="CT7" i="8"/>
  <c r="DB7" i="8"/>
  <c r="DJ7" i="8"/>
  <c r="HF8" i="8"/>
  <c r="S9" i="8"/>
  <c r="AA9" i="8"/>
  <c r="AI9" i="8"/>
  <c r="AQ9" i="8"/>
  <c r="AY9" i="8"/>
  <c r="DS9" i="8"/>
  <c r="BV9" i="8"/>
  <c r="CD9" i="8"/>
  <c r="CL9" i="8"/>
  <c r="CT9" i="8"/>
  <c r="DB9" i="8"/>
  <c r="DJ9" i="8"/>
  <c r="HF10" i="8"/>
  <c r="S11" i="8"/>
  <c r="AA11" i="8"/>
  <c r="AI11" i="8"/>
  <c r="AQ11" i="8"/>
  <c r="AY11" i="8"/>
  <c r="DS11" i="8"/>
  <c r="BV11" i="8"/>
  <c r="CD11" i="8"/>
  <c r="CL11" i="8"/>
  <c r="DB11" i="8"/>
  <c r="DJ11" i="8"/>
  <c r="HF12" i="8"/>
  <c r="S13" i="8"/>
  <c r="AA13" i="8"/>
  <c r="AI13" i="8"/>
  <c r="AQ13" i="8"/>
  <c r="AY13" i="8"/>
  <c r="DS13" i="8"/>
  <c r="BV13" i="8"/>
  <c r="CD13" i="8"/>
  <c r="CL13" i="8"/>
  <c r="CT13" i="8"/>
  <c r="DB13" i="8"/>
  <c r="DJ13" i="8"/>
  <c r="HF16" i="8"/>
  <c r="BP2" i="8"/>
  <c r="S2" i="8"/>
  <c r="AA2" i="8"/>
  <c r="AQ2" i="8"/>
  <c r="EJ2" i="8"/>
  <c r="HE2" i="8"/>
  <c r="HA2" i="8"/>
  <c r="GN2" i="8"/>
  <c r="HF3" i="8"/>
  <c r="BP4" i="8"/>
  <c r="S4" i="8"/>
  <c r="AA4" i="8"/>
  <c r="AI4" i="8"/>
  <c r="AQ4" i="8"/>
  <c r="AY4" i="8"/>
  <c r="BV4" i="8"/>
  <c r="CD4" i="8"/>
  <c r="CL4" i="8"/>
  <c r="CT4" i="8"/>
  <c r="DB4" i="8"/>
  <c r="DJ4" i="8"/>
  <c r="HF5" i="8"/>
  <c r="BP6" i="8"/>
  <c r="S6" i="8"/>
  <c r="AA6" i="8"/>
  <c r="AI6" i="8"/>
  <c r="AQ6" i="8"/>
  <c r="AY6" i="8"/>
  <c r="BV6" i="8"/>
  <c r="CD6" i="8"/>
  <c r="CL6" i="8"/>
  <c r="CT6" i="8"/>
  <c r="DB6" i="8"/>
  <c r="DJ6" i="8"/>
  <c r="HF7" i="8"/>
  <c r="BP8" i="8"/>
  <c r="S8" i="8"/>
  <c r="AA8" i="8"/>
  <c r="AI8" i="8"/>
  <c r="AQ8" i="8"/>
  <c r="AY8" i="8"/>
  <c r="BV8" i="8"/>
  <c r="CD8" i="8"/>
  <c r="CL8" i="8"/>
  <c r="CT8" i="8"/>
  <c r="DB8" i="8"/>
  <c r="DJ8" i="8"/>
  <c r="HF9" i="8"/>
  <c r="BP10" i="8"/>
  <c r="S10" i="8"/>
  <c r="AA10" i="8"/>
  <c r="AI10" i="8"/>
  <c r="AQ10" i="8"/>
  <c r="AY10" i="8"/>
  <c r="BV10" i="8"/>
  <c r="CD10" i="8"/>
  <c r="CL10" i="8"/>
  <c r="CT10" i="8"/>
  <c r="DB10" i="8"/>
  <c r="DJ10" i="8"/>
  <c r="HF11" i="8"/>
  <c r="BP12" i="8"/>
  <c r="S12" i="8"/>
  <c r="AA12" i="8"/>
  <c r="AI12" i="8"/>
  <c r="AQ12" i="8"/>
  <c r="AY12" i="8"/>
  <c r="BV12" i="8"/>
  <c r="CD12" i="8"/>
  <c r="CL12" i="8"/>
  <c r="CT12" i="8"/>
  <c r="DB12" i="8"/>
  <c r="DJ12" i="8"/>
  <c r="HF13" i="8"/>
  <c r="BP16" i="8"/>
  <c r="S16" i="8"/>
  <c r="AA16" i="8"/>
  <c r="AI16" i="8"/>
  <c r="AQ16" i="8"/>
  <c r="AY16" i="8"/>
  <c r="DS16" i="8"/>
  <c r="BV16" i="8"/>
  <c r="CD16" i="8"/>
  <c r="CL16" i="8"/>
  <c r="CT16" i="8"/>
  <c r="DB16" i="8"/>
  <c r="DJ16" i="8"/>
  <c r="DS2" i="8"/>
  <c r="BP23" i="8"/>
  <c r="EY20" i="6"/>
  <c r="EZ20" i="6" s="1"/>
  <c r="FA20" i="6" s="1"/>
  <c r="AK21" i="6"/>
  <c r="AL21" i="6" s="1"/>
  <c r="AM21" i="6" s="1"/>
  <c r="EC6" i="2"/>
  <c r="ED6" i="2" s="1"/>
  <c r="N2" i="2"/>
  <c r="FW2" i="2"/>
  <c r="KQ2" i="2"/>
  <c r="OP2" i="2" s="1"/>
  <c r="N3" i="2"/>
  <c r="S4" i="2"/>
  <c r="KQ4" i="2"/>
  <c r="OP4" i="2" s="1"/>
  <c r="KQ5" i="2"/>
  <c r="OP5" i="2" s="1"/>
  <c r="N19" i="2"/>
  <c r="N6" i="2"/>
  <c r="EE6" i="2"/>
  <c r="KQ6" i="2"/>
  <c r="OP6" i="2" s="1"/>
  <c r="S7" i="2"/>
  <c r="KQ7" i="2"/>
  <c r="OP7" i="2" s="1"/>
  <c r="S22" i="2"/>
  <c r="FW22" i="2"/>
  <c r="KQ22" i="2"/>
  <c r="S8" i="2"/>
  <c r="N9" i="2"/>
  <c r="KQ3" i="2"/>
  <c r="OP3" i="2" s="1"/>
  <c r="N5" i="2"/>
  <c r="KQ19" i="2"/>
  <c r="OP19" i="2" s="1"/>
  <c r="S6" i="2"/>
  <c r="N7" i="2"/>
  <c r="N8" i="2"/>
  <c r="FA8" i="2"/>
  <c r="KQ8" i="2"/>
  <c r="OP8" i="2" s="1"/>
  <c r="S9" i="2"/>
  <c r="KQ9" i="2"/>
  <c r="OP9" i="2" s="1"/>
  <c r="S10" i="2"/>
  <c r="FW10" i="2"/>
  <c r="KQ10" i="2"/>
  <c r="OP10" i="2" s="1"/>
  <c r="DG2" i="6"/>
  <c r="DH2" i="6" s="1"/>
  <c r="Z22" i="6"/>
  <c r="AA22" i="6" s="1"/>
  <c r="GD6" i="6"/>
  <c r="KK6" i="6" s="1"/>
  <c r="NC6" i="6" s="1"/>
  <c r="EY6" i="6"/>
  <c r="EZ6" i="6" s="1"/>
  <c r="BR5" i="6"/>
  <c r="BS5" i="6" s="1"/>
  <c r="GD20" i="6"/>
  <c r="KK20" i="6" s="1"/>
  <c r="KQ20" i="6"/>
  <c r="IW20" i="6"/>
  <c r="KQ21" i="6"/>
  <c r="GD2" i="6"/>
  <c r="KK2" i="6" s="1"/>
  <c r="NC2" i="6" s="1"/>
  <c r="DI2" i="6"/>
  <c r="KQ2" i="6"/>
  <c r="NI2" i="6" s="1"/>
  <c r="S3" i="6"/>
  <c r="FL3" i="6"/>
  <c r="KQ3" i="6"/>
  <c r="NI3" i="6" s="1"/>
  <c r="S4" i="6"/>
  <c r="N22" i="6"/>
  <c r="N5" i="6"/>
  <c r="BT5" i="6"/>
  <c r="KQ6" i="6"/>
  <c r="NI6" i="6" s="1"/>
  <c r="N19" i="6"/>
  <c r="AX19" i="6"/>
  <c r="KQ19" i="6"/>
  <c r="KI22" i="6"/>
  <c r="KJ22" i="6"/>
  <c r="GT20" i="6"/>
  <c r="HX20" i="6"/>
  <c r="KO20" i="6"/>
  <c r="JS20" i="6"/>
  <c r="S21" i="6"/>
  <c r="N2" i="6"/>
  <c r="KQ4" i="6"/>
  <c r="NI4" i="6" s="1"/>
  <c r="GD22" i="6"/>
  <c r="KK22" i="6" s="1"/>
  <c r="KQ22" i="6"/>
  <c r="KQ5" i="6"/>
  <c r="NI5" i="6" s="1"/>
  <c r="N6" i="6"/>
  <c r="KD20" i="6"/>
  <c r="AK20" i="6"/>
  <c r="AL20" i="6" s="1"/>
  <c r="AM20" i="6" s="1"/>
  <c r="Z2" i="6"/>
  <c r="AA2" i="6" s="1"/>
  <c r="BG3" i="6"/>
  <c r="BH3" i="6" s="1"/>
  <c r="DR4" i="6"/>
  <c r="DS4" i="6" s="1"/>
  <c r="DG22" i="6"/>
  <c r="DH22" i="6" s="1"/>
  <c r="DI22" i="6" s="1"/>
  <c r="FJ5" i="6"/>
  <c r="FK5" i="6" s="1"/>
  <c r="BR6" i="6"/>
  <c r="BS6" i="6" s="1"/>
  <c r="EC19" i="6"/>
  <c r="ED19" i="6" s="1"/>
  <c r="S19" i="6"/>
  <c r="CC20" i="6"/>
  <c r="CD20" i="6" s="1"/>
  <c r="CE20" i="6" s="1"/>
  <c r="DR21" i="6"/>
  <c r="DS21" i="6" s="1"/>
  <c r="AV2" i="6"/>
  <c r="AW2" i="6" s="1"/>
  <c r="EC2" i="6"/>
  <c r="ED2" i="6" s="1"/>
  <c r="DR3" i="6"/>
  <c r="DS3" i="6" s="1"/>
  <c r="BG4" i="6"/>
  <c r="BH4" i="6" s="1"/>
  <c r="FJ4" i="6"/>
  <c r="FK4" i="6" s="1"/>
  <c r="BR22" i="6"/>
  <c r="BS22" i="6" s="1"/>
  <c r="EY22" i="6"/>
  <c r="EZ22" i="6" s="1"/>
  <c r="Z5" i="6"/>
  <c r="AA5" i="6" s="1"/>
  <c r="EN5" i="6"/>
  <c r="EO5" i="6" s="1"/>
  <c r="Z6" i="6"/>
  <c r="AA6" i="6" s="1"/>
  <c r="DG6" i="6"/>
  <c r="DH6" i="6" s="1"/>
  <c r="CN19" i="6"/>
  <c r="CO19" i="6" s="1"/>
  <c r="S2" i="6"/>
  <c r="N4" i="6"/>
  <c r="S22" i="6"/>
  <c r="N21" i="6"/>
  <c r="N3" i="6"/>
  <c r="S5" i="6"/>
  <c r="S6" i="6"/>
  <c r="BG20" i="6"/>
  <c r="BH20" i="6" s="1"/>
  <c r="BI20" i="6" s="1"/>
  <c r="EC20" i="6"/>
  <c r="ED20" i="6" s="1"/>
  <c r="HY20" i="6"/>
  <c r="HZ20" i="6" s="1"/>
  <c r="BG21" i="6"/>
  <c r="BH21" i="6" s="1"/>
  <c r="CC21" i="6"/>
  <c r="CD21" i="6" s="1"/>
  <c r="EN21" i="6"/>
  <c r="EO21" i="6" s="1"/>
  <c r="FJ21" i="6"/>
  <c r="FK21" i="6" s="1"/>
  <c r="BR2" i="6"/>
  <c r="BS2" i="6" s="1"/>
  <c r="CN2" i="6"/>
  <c r="CO2" i="6" s="1"/>
  <c r="EY2" i="6"/>
  <c r="EZ2" i="6" s="1"/>
  <c r="AK3" i="6"/>
  <c r="AL3" i="6" s="1"/>
  <c r="CC3" i="6"/>
  <c r="CD3" i="6" s="1"/>
  <c r="EN3" i="6"/>
  <c r="EO3" i="6" s="1"/>
  <c r="AK4" i="6"/>
  <c r="AL4" i="6" s="1"/>
  <c r="CC4" i="6"/>
  <c r="CD4" i="6" s="1"/>
  <c r="EN4" i="6"/>
  <c r="EO4" i="6" s="1"/>
  <c r="AV22" i="6"/>
  <c r="AW22" i="6" s="1"/>
  <c r="CN22" i="6"/>
  <c r="CO22" i="6" s="1"/>
  <c r="EC22" i="6"/>
  <c r="ED22" i="6" s="1"/>
  <c r="AV5" i="6"/>
  <c r="AW5" i="6" s="1"/>
  <c r="DR5" i="6"/>
  <c r="DS5" i="6" s="1"/>
  <c r="AV6" i="6"/>
  <c r="AW6" i="6" s="1"/>
  <c r="CN6" i="6"/>
  <c r="CO6" i="6" s="1"/>
  <c r="EC6" i="6"/>
  <c r="ED6" i="6" s="1"/>
  <c r="Z19" i="6"/>
  <c r="AA19" i="6" s="1"/>
  <c r="AB19" i="6" s="1"/>
  <c r="BR19" i="6"/>
  <c r="BS19" i="6" s="1"/>
  <c r="DG19" i="6"/>
  <c r="DH19" i="6" s="1"/>
  <c r="EY19" i="6"/>
  <c r="EZ19" i="6" s="1"/>
  <c r="N10" i="2"/>
  <c r="FW9" i="2"/>
  <c r="FJ4" i="2"/>
  <c r="FK4" i="2" s="1"/>
  <c r="BR19" i="2"/>
  <c r="BS19" i="2" s="1"/>
  <c r="AK10" i="2"/>
  <c r="AL10" i="2" s="1"/>
  <c r="EY2" i="4"/>
  <c r="EZ2" i="4" s="1"/>
  <c r="FA2" i="4" s="1"/>
  <c r="CC33" i="4"/>
  <c r="CD33" i="4" s="1"/>
  <c r="GO3" i="4"/>
  <c r="KK3" i="4" s="1"/>
  <c r="NN3" i="4" s="1"/>
  <c r="EN3" i="4"/>
  <c r="EO3" i="4" s="1"/>
  <c r="GO4" i="4"/>
  <c r="KK4" i="4" s="1"/>
  <c r="NN4" i="4" s="1"/>
  <c r="AK5" i="4"/>
  <c r="AL5" i="4" s="1"/>
  <c r="CC6" i="4"/>
  <c r="CD6" i="4" s="1"/>
  <c r="GO7" i="4"/>
  <c r="KK7" i="4" s="1"/>
  <c r="NN7" i="4" s="1"/>
  <c r="EN7" i="4"/>
  <c r="EO7" i="4" s="1"/>
  <c r="GO8" i="4"/>
  <c r="KK8" i="4" s="1"/>
  <c r="NN8" i="4" s="1"/>
  <c r="AK9" i="4"/>
  <c r="AL9" i="4" s="1"/>
  <c r="CC10" i="4"/>
  <c r="CD10" i="4" s="1"/>
  <c r="GO11" i="4"/>
  <c r="KK11" i="4" s="1"/>
  <c r="NN11" i="4" s="1"/>
  <c r="DR11" i="4"/>
  <c r="DS11" i="4" s="1"/>
  <c r="GO12" i="4"/>
  <c r="KK12" i="4" s="1"/>
  <c r="NN12" i="4" s="1"/>
  <c r="AK14" i="4"/>
  <c r="AL14" i="4" s="1"/>
  <c r="GO15" i="4"/>
  <c r="KK15" i="4" s="1"/>
  <c r="NN15" i="4" s="1"/>
  <c r="DR15" i="4"/>
  <c r="DS15" i="4" s="1"/>
  <c r="GO16" i="4"/>
  <c r="KK16" i="4" s="1"/>
  <c r="NN16" i="4" s="1"/>
  <c r="AK32" i="4"/>
  <c r="AL32" i="4" s="1"/>
  <c r="GO18" i="4"/>
  <c r="KK18" i="4" s="1"/>
  <c r="NN18" i="4" s="1"/>
  <c r="DR18" i="4"/>
  <c r="DS18" i="4" s="1"/>
  <c r="GO19" i="4"/>
  <c r="KK19" i="4" s="1"/>
  <c r="NN19" i="4" s="1"/>
  <c r="AK21" i="4"/>
  <c r="AL21" i="4" s="1"/>
  <c r="GO22" i="4"/>
  <c r="KK22" i="4" s="1"/>
  <c r="NN22" i="4" s="1"/>
  <c r="DR22" i="4"/>
  <c r="DS22" i="4" s="1"/>
  <c r="GH11" i="4"/>
  <c r="GH15" i="4"/>
  <c r="GH18" i="4"/>
  <c r="GH22" i="4"/>
  <c r="N4" i="4"/>
  <c r="N8" i="4"/>
  <c r="Z2" i="4"/>
  <c r="AA2" i="4" s="1"/>
  <c r="AB2" i="4" s="1"/>
  <c r="DG2" i="4"/>
  <c r="DH2" i="4" s="1"/>
  <c r="DI2" i="4" s="1"/>
  <c r="AK33" i="4"/>
  <c r="AL33" i="4" s="1"/>
  <c r="EN33" i="4"/>
  <c r="EO33" i="4" s="1"/>
  <c r="CC3" i="4"/>
  <c r="CD3" i="4" s="1"/>
  <c r="AK4" i="4"/>
  <c r="AL4" i="4" s="1"/>
  <c r="EN4" i="4"/>
  <c r="EO4" i="4" s="1"/>
  <c r="CC5" i="4"/>
  <c r="CD5" i="4" s="1"/>
  <c r="AK6" i="4"/>
  <c r="AL6" i="4" s="1"/>
  <c r="EN6" i="4"/>
  <c r="EO6" i="4" s="1"/>
  <c r="CC7" i="4"/>
  <c r="CD7" i="4" s="1"/>
  <c r="AK8" i="4"/>
  <c r="AL8" i="4" s="1"/>
  <c r="EN8" i="4"/>
  <c r="EO8" i="4" s="1"/>
  <c r="CC9" i="4"/>
  <c r="CD9" i="4" s="1"/>
  <c r="AK10" i="4"/>
  <c r="AL10" i="4" s="1"/>
  <c r="EN10" i="4"/>
  <c r="EO10" i="4" s="1"/>
  <c r="AK11" i="4"/>
  <c r="AL11" i="4" s="1"/>
  <c r="DR12" i="4"/>
  <c r="DS12" i="4" s="1"/>
  <c r="AK13" i="4"/>
  <c r="AL13" i="4" s="1"/>
  <c r="DR14" i="4"/>
  <c r="DS14" i="4" s="1"/>
  <c r="AK15" i="4"/>
  <c r="AL15" i="4" s="1"/>
  <c r="DR16" i="4"/>
  <c r="DS16" i="4" s="1"/>
  <c r="AK17" i="4"/>
  <c r="AL17" i="4" s="1"/>
  <c r="DR32" i="4"/>
  <c r="DS32" i="4" s="1"/>
  <c r="AK18" i="4"/>
  <c r="AL18" i="4" s="1"/>
  <c r="DR19" i="4"/>
  <c r="DS19" i="4" s="1"/>
  <c r="AK20" i="4"/>
  <c r="AL20" i="4" s="1"/>
  <c r="DR21" i="4"/>
  <c r="DS21" i="4" s="1"/>
  <c r="AK22" i="4"/>
  <c r="AL22" i="4" s="1"/>
  <c r="DR31" i="4"/>
  <c r="DS31" i="4" s="1"/>
  <c r="AK23" i="4"/>
  <c r="AL23" i="4" s="1"/>
  <c r="DR24" i="4"/>
  <c r="DS24" i="4" s="1"/>
  <c r="HN2" i="4"/>
  <c r="HO2" i="4" s="1"/>
  <c r="N12" i="4"/>
  <c r="N16" i="4"/>
  <c r="N19" i="4"/>
  <c r="N21" i="4"/>
  <c r="N31" i="4"/>
  <c r="N24" i="4"/>
  <c r="GO2" i="4"/>
  <c r="KK2" i="4" s="1"/>
  <c r="NN2" i="4" s="1"/>
  <c r="AV2" i="4"/>
  <c r="AW2" i="4" s="1"/>
  <c r="CN2" i="4"/>
  <c r="CO2" i="4" s="1"/>
  <c r="EC2" i="4"/>
  <c r="ED2" i="4" s="1"/>
  <c r="FU2" i="4"/>
  <c r="FV2" i="4" s="1"/>
  <c r="BG33" i="4"/>
  <c r="BH33" i="4" s="1"/>
  <c r="BI33" i="4" s="1"/>
  <c r="DR33" i="4"/>
  <c r="DS33" i="4" s="1"/>
  <c r="FJ33" i="4"/>
  <c r="FK33" i="4" s="1"/>
  <c r="BG3" i="4"/>
  <c r="BH3" i="4" s="1"/>
  <c r="DR3" i="4"/>
  <c r="DS3" i="4" s="1"/>
  <c r="FJ3" i="4"/>
  <c r="FK3" i="4" s="1"/>
  <c r="BG4" i="4"/>
  <c r="BH4" i="4" s="1"/>
  <c r="DR4" i="4"/>
  <c r="DS4" i="4" s="1"/>
  <c r="FJ4" i="4"/>
  <c r="FK4" i="4" s="1"/>
  <c r="BG5" i="4"/>
  <c r="BH5" i="4" s="1"/>
  <c r="DR5" i="4"/>
  <c r="DS5" i="4" s="1"/>
  <c r="FJ5" i="4"/>
  <c r="FK5" i="4" s="1"/>
  <c r="BG6" i="4"/>
  <c r="BH6" i="4" s="1"/>
  <c r="DR6" i="4"/>
  <c r="DS6" i="4" s="1"/>
  <c r="FJ6" i="4"/>
  <c r="FK6" i="4" s="1"/>
  <c r="BG7" i="4"/>
  <c r="BH7" i="4" s="1"/>
  <c r="DR7" i="4"/>
  <c r="DS7" i="4" s="1"/>
  <c r="FJ7" i="4"/>
  <c r="FK7" i="4" s="1"/>
  <c r="BG8" i="4"/>
  <c r="BH8" i="4" s="1"/>
  <c r="DR8" i="4"/>
  <c r="DS8" i="4" s="1"/>
  <c r="FJ8" i="4"/>
  <c r="FK8" i="4" s="1"/>
  <c r="BG9" i="4"/>
  <c r="BH9" i="4" s="1"/>
  <c r="DR9" i="4"/>
  <c r="DS9" i="4" s="1"/>
  <c r="FJ9" i="4"/>
  <c r="FK9" i="4" s="1"/>
  <c r="BG10" i="4"/>
  <c r="BH10" i="4" s="1"/>
  <c r="GO10" i="4"/>
  <c r="KK10" i="4" s="1"/>
  <c r="NN10" i="4" s="1"/>
  <c r="DR10" i="4"/>
  <c r="DS10" i="4" s="1"/>
  <c r="FJ10" i="4"/>
  <c r="FK10" i="4" s="1"/>
  <c r="BG11" i="4"/>
  <c r="BH11" i="4" s="1"/>
  <c r="CC11" i="4"/>
  <c r="CD11" i="4" s="1"/>
  <c r="EN11" i="4"/>
  <c r="EO11" i="4" s="1"/>
  <c r="FJ11" i="4"/>
  <c r="FK11" i="4" s="1"/>
  <c r="BG12" i="4"/>
  <c r="BH12" i="4" s="1"/>
  <c r="CC12" i="4"/>
  <c r="CD12" i="4" s="1"/>
  <c r="EN12" i="4"/>
  <c r="EO12" i="4" s="1"/>
  <c r="FJ12" i="4"/>
  <c r="FK12" i="4" s="1"/>
  <c r="BG13" i="4"/>
  <c r="BH13" i="4" s="1"/>
  <c r="CC13" i="4"/>
  <c r="CD13" i="4" s="1"/>
  <c r="EN13" i="4"/>
  <c r="EO13" i="4" s="1"/>
  <c r="FJ13" i="4"/>
  <c r="FK13" i="4" s="1"/>
  <c r="BG14" i="4"/>
  <c r="BH14" i="4" s="1"/>
  <c r="CC14" i="4"/>
  <c r="CD14" i="4" s="1"/>
  <c r="EN14" i="4"/>
  <c r="EO14" i="4" s="1"/>
  <c r="FJ14" i="4"/>
  <c r="FK14" i="4" s="1"/>
  <c r="BG15" i="4"/>
  <c r="BH15" i="4" s="1"/>
  <c r="CC15" i="4"/>
  <c r="CD15" i="4" s="1"/>
  <c r="EN15" i="4"/>
  <c r="EO15" i="4" s="1"/>
  <c r="FJ15" i="4"/>
  <c r="FK15" i="4" s="1"/>
  <c r="BG16" i="4"/>
  <c r="BH16" i="4" s="1"/>
  <c r="CC16" i="4"/>
  <c r="CD16" i="4" s="1"/>
  <c r="EN16" i="4"/>
  <c r="EO16" i="4" s="1"/>
  <c r="FJ16" i="4"/>
  <c r="FK16" i="4" s="1"/>
  <c r="BG17" i="4"/>
  <c r="BH17" i="4" s="1"/>
  <c r="CC17" i="4"/>
  <c r="CD17" i="4" s="1"/>
  <c r="EN17" i="4"/>
  <c r="EO17" i="4" s="1"/>
  <c r="FJ17" i="4"/>
  <c r="FK17" i="4" s="1"/>
  <c r="BG32" i="4"/>
  <c r="BH32" i="4" s="1"/>
  <c r="CC32" i="4"/>
  <c r="CD32" i="4" s="1"/>
  <c r="EN32" i="4"/>
  <c r="EO32" i="4" s="1"/>
  <c r="FJ32" i="4"/>
  <c r="FK32" i="4" s="1"/>
  <c r="BG18" i="4"/>
  <c r="BH18" i="4" s="1"/>
  <c r="CC18" i="4"/>
  <c r="CD18" i="4" s="1"/>
  <c r="EN18" i="4"/>
  <c r="EO18" i="4" s="1"/>
  <c r="FJ18" i="4"/>
  <c r="FK18" i="4" s="1"/>
  <c r="BG19" i="4"/>
  <c r="BH19" i="4" s="1"/>
  <c r="CC19" i="4"/>
  <c r="CD19" i="4" s="1"/>
  <c r="EN19" i="4"/>
  <c r="EO19" i="4" s="1"/>
  <c r="FJ19" i="4"/>
  <c r="FK19" i="4" s="1"/>
  <c r="BG20" i="4"/>
  <c r="BH20" i="4" s="1"/>
  <c r="CC20" i="4"/>
  <c r="CD20" i="4" s="1"/>
  <c r="EN20" i="4"/>
  <c r="EO20" i="4" s="1"/>
  <c r="FJ20" i="4"/>
  <c r="FK20" i="4" s="1"/>
  <c r="BG21" i="4"/>
  <c r="BH21" i="4" s="1"/>
  <c r="CC21" i="4"/>
  <c r="CD21" i="4" s="1"/>
  <c r="EN21" i="4"/>
  <c r="EO21" i="4" s="1"/>
  <c r="FJ21" i="4"/>
  <c r="FK21" i="4" s="1"/>
  <c r="BG22" i="4"/>
  <c r="BH22" i="4" s="1"/>
  <c r="CC22" i="4"/>
  <c r="CD22" i="4" s="1"/>
  <c r="EN22" i="4"/>
  <c r="EO22" i="4" s="1"/>
  <c r="FJ22" i="4"/>
  <c r="FK22" i="4" s="1"/>
  <c r="BG31" i="4"/>
  <c r="BH31" i="4" s="1"/>
  <c r="CC31" i="4"/>
  <c r="CD31" i="4" s="1"/>
  <c r="EN31" i="4"/>
  <c r="EO31" i="4" s="1"/>
  <c r="FJ31" i="4"/>
  <c r="FK31" i="4" s="1"/>
  <c r="BG23" i="4"/>
  <c r="BH23" i="4" s="1"/>
  <c r="CC23" i="4"/>
  <c r="CD23" i="4" s="1"/>
  <c r="EN23" i="4"/>
  <c r="EO23" i="4" s="1"/>
  <c r="FJ23" i="4"/>
  <c r="FK23" i="4" s="1"/>
  <c r="BR24" i="4"/>
  <c r="BS24" i="4" s="1"/>
  <c r="CN24" i="4"/>
  <c r="CO24" i="4" s="1"/>
  <c r="FJ24" i="4"/>
  <c r="FK24" i="4" s="1"/>
  <c r="GF24" i="4"/>
  <c r="GG24" i="4" s="1"/>
  <c r="AM33" i="4"/>
  <c r="CE33" i="4"/>
  <c r="GH33" i="4"/>
  <c r="GH3" i="4"/>
  <c r="CE4" i="4"/>
  <c r="GH4" i="4"/>
  <c r="EP5" i="4"/>
  <c r="GH5" i="4"/>
  <c r="AM6" i="4"/>
  <c r="GH6" i="4"/>
  <c r="GH7" i="4"/>
  <c r="CE8" i="4"/>
  <c r="GH8" i="4"/>
  <c r="GH9" i="4"/>
  <c r="N2" i="4"/>
  <c r="S33" i="4"/>
  <c r="S4" i="4"/>
  <c r="S6" i="4"/>
  <c r="S8" i="4"/>
  <c r="S10" i="4"/>
  <c r="GS2" i="4"/>
  <c r="GE2" i="4"/>
  <c r="Y11" i="4"/>
  <c r="Z11" i="4"/>
  <c r="AA11" i="4" s="1"/>
  <c r="BQ11" i="4"/>
  <c r="BR11" i="4"/>
  <c r="BS11" i="4" s="1"/>
  <c r="DF11" i="4"/>
  <c r="DG11" i="4"/>
  <c r="DH11" i="4" s="1"/>
  <c r="EX11" i="4"/>
  <c r="EY11" i="4"/>
  <c r="EZ11" i="4" s="1"/>
  <c r="Y12" i="4"/>
  <c r="Z12" i="4"/>
  <c r="AA12" i="4" s="1"/>
  <c r="BQ12" i="4"/>
  <c r="BR12" i="4"/>
  <c r="BS12" i="4" s="1"/>
  <c r="DF12" i="4"/>
  <c r="DG12" i="4"/>
  <c r="DH12" i="4" s="1"/>
  <c r="EX12" i="4"/>
  <c r="EY12" i="4"/>
  <c r="EZ12" i="4" s="1"/>
  <c r="Y13" i="4"/>
  <c r="Z13" i="4"/>
  <c r="AA13" i="4" s="1"/>
  <c r="BQ13" i="4"/>
  <c r="BR13" i="4"/>
  <c r="BS13" i="4" s="1"/>
  <c r="DF13" i="4"/>
  <c r="DG13" i="4"/>
  <c r="DH13" i="4" s="1"/>
  <c r="EX13" i="4"/>
  <c r="EY13" i="4"/>
  <c r="EZ13" i="4" s="1"/>
  <c r="Y14" i="4"/>
  <c r="Z14" i="4"/>
  <c r="AA14" i="4" s="1"/>
  <c r="BQ14" i="4"/>
  <c r="BR14" i="4"/>
  <c r="BS14" i="4" s="1"/>
  <c r="DF14" i="4"/>
  <c r="DG14" i="4"/>
  <c r="DH14" i="4" s="1"/>
  <c r="EX14" i="4"/>
  <c r="EY14" i="4"/>
  <c r="EZ14" i="4" s="1"/>
  <c r="Y15" i="4"/>
  <c r="Z15" i="4"/>
  <c r="AA15" i="4" s="1"/>
  <c r="BQ15" i="4"/>
  <c r="BR15" i="4"/>
  <c r="BS15" i="4" s="1"/>
  <c r="DF15" i="4"/>
  <c r="DG15" i="4"/>
  <c r="DH15" i="4" s="1"/>
  <c r="EX15" i="4"/>
  <c r="EY15" i="4"/>
  <c r="EZ15" i="4" s="1"/>
  <c r="Y16" i="4"/>
  <c r="Z16" i="4"/>
  <c r="AA16" i="4" s="1"/>
  <c r="BQ16" i="4"/>
  <c r="BR16" i="4"/>
  <c r="BS16" i="4" s="1"/>
  <c r="DF16" i="4"/>
  <c r="DG16" i="4"/>
  <c r="DH16" i="4" s="1"/>
  <c r="EX16" i="4"/>
  <c r="EY16" i="4"/>
  <c r="EZ16" i="4" s="1"/>
  <c r="Y17" i="4"/>
  <c r="Z17" i="4"/>
  <c r="AA17" i="4" s="1"/>
  <c r="BQ17" i="4"/>
  <c r="BR17" i="4"/>
  <c r="BS17" i="4" s="1"/>
  <c r="DF17" i="4"/>
  <c r="DG17" i="4"/>
  <c r="DH17" i="4" s="1"/>
  <c r="EX17" i="4"/>
  <c r="EY17" i="4"/>
  <c r="EZ17" i="4" s="1"/>
  <c r="Y32" i="4"/>
  <c r="Z32" i="4"/>
  <c r="AA32" i="4" s="1"/>
  <c r="BQ32" i="4"/>
  <c r="BR32" i="4"/>
  <c r="BS32" i="4" s="1"/>
  <c r="DF32" i="4"/>
  <c r="DG32" i="4"/>
  <c r="DH32" i="4" s="1"/>
  <c r="EX32" i="4"/>
  <c r="EY32" i="4"/>
  <c r="EZ32" i="4" s="1"/>
  <c r="Y18" i="4"/>
  <c r="Z18" i="4"/>
  <c r="AA18" i="4" s="1"/>
  <c r="BQ18" i="4"/>
  <c r="BR18" i="4"/>
  <c r="BS18" i="4" s="1"/>
  <c r="DF18" i="4"/>
  <c r="DG18" i="4"/>
  <c r="DH18" i="4" s="1"/>
  <c r="EX18" i="4"/>
  <c r="EY18" i="4"/>
  <c r="EZ18" i="4" s="1"/>
  <c r="Y19" i="4"/>
  <c r="Z19" i="4"/>
  <c r="AA19" i="4" s="1"/>
  <c r="BQ19" i="4"/>
  <c r="BR19" i="4"/>
  <c r="BS19" i="4" s="1"/>
  <c r="DF19" i="4"/>
  <c r="DG19" i="4"/>
  <c r="DH19" i="4" s="1"/>
  <c r="EX19" i="4"/>
  <c r="EY19" i="4"/>
  <c r="EZ19" i="4" s="1"/>
  <c r="Y20" i="4"/>
  <c r="Z20" i="4"/>
  <c r="AA20" i="4" s="1"/>
  <c r="BQ20" i="4"/>
  <c r="BR20" i="4"/>
  <c r="BS20" i="4" s="1"/>
  <c r="DF20" i="4"/>
  <c r="DG20" i="4"/>
  <c r="DH20" i="4" s="1"/>
  <c r="EX20" i="4"/>
  <c r="EY20" i="4"/>
  <c r="EZ20" i="4" s="1"/>
  <c r="Y21" i="4"/>
  <c r="Z21" i="4"/>
  <c r="AA21" i="4" s="1"/>
  <c r="BQ21" i="4"/>
  <c r="BR21" i="4"/>
  <c r="BS21" i="4" s="1"/>
  <c r="DF21" i="4"/>
  <c r="DG21" i="4"/>
  <c r="DH21" i="4" s="1"/>
  <c r="EX21" i="4"/>
  <c r="EY21" i="4"/>
  <c r="EZ21" i="4" s="1"/>
  <c r="Y22" i="4"/>
  <c r="Z22" i="4"/>
  <c r="AA22" i="4" s="1"/>
  <c r="BQ22" i="4"/>
  <c r="BR22" i="4"/>
  <c r="BS22" i="4" s="1"/>
  <c r="DF22" i="4"/>
  <c r="DG22" i="4"/>
  <c r="DH22" i="4" s="1"/>
  <c r="EX22" i="4"/>
  <c r="EY22" i="4"/>
  <c r="EZ22" i="4" s="1"/>
  <c r="Y31" i="4"/>
  <c r="Z31" i="4"/>
  <c r="AA31" i="4" s="1"/>
  <c r="BQ31" i="4"/>
  <c r="BR31" i="4"/>
  <c r="BS31" i="4" s="1"/>
  <c r="DF31" i="4"/>
  <c r="DG31" i="4"/>
  <c r="DH31" i="4" s="1"/>
  <c r="EX31" i="4"/>
  <c r="EY31" i="4"/>
  <c r="EZ31" i="4" s="1"/>
  <c r="Y23" i="4"/>
  <c r="Z23" i="4"/>
  <c r="AA23" i="4" s="1"/>
  <c r="BQ23" i="4"/>
  <c r="BR23" i="4"/>
  <c r="BS23" i="4" s="1"/>
  <c r="DF23" i="4"/>
  <c r="DG23" i="4"/>
  <c r="DH23" i="4" s="1"/>
  <c r="EX23" i="4"/>
  <c r="EY23" i="4"/>
  <c r="EZ23" i="4" s="1"/>
  <c r="AJ24" i="4"/>
  <c r="AK24" i="4"/>
  <c r="AL24" i="4" s="1"/>
  <c r="CB24" i="4"/>
  <c r="CC24" i="4"/>
  <c r="CD24" i="4" s="1"/>
  <c r="EB24" i="4"/>
  <c r="EC24" i="4"/>
  <c r="ED24" i="4" s="1"/>
  <c r="FT24" i="4"/>
  <c r="FU24" i="4"/>
  <c r="FV24" i="4" s="1"/>
  <c r="GE33" i="4"/>
  <c r="GS33" i="4"/>
  <c r="KR33" i="4" s="1"/>
  <c r="GS3" i="4"/>
  <c r="GE3" i="4"/>
  <c r="GE4" i="4"/>
  <c r="GS4" i="4"/>
  <c r="KR4" i="4" s="1"/>
  <c r="NU4" i="4" s="1"/>
  <c r="GS5" i="4"/>
  <c r="GE5" i="4"/>
  <c r="GE6" i="4"/>
  <c r="GS6" i="4"/>
  <c r="GS7" i="4"/>
  <c r="GE7" i="4"/>
  <c r="GE8" i="4"/>
  <c r="GS8" i="4"/>
  <c r="GS9" i="4"/>
  <c r="GE9" i="4"/>
  <c r="FT10" i="4"/>
  <c r="FU10" i="4"/>
  <c r="FV10" i="4" s="1"/>
  <c r="AU11" i="4"/>
  <c r="AV11" i="4"/>
  <c r="AW11" i="4" s="1"/>
  <c r="CM11" i="4"/>
  <c r="CN11" i="4"/>
  <c r="CO11" i="4" s="1"/>
  <c r="EB11" i="4"/>
  <c r="EC11" i="4"/>
  <c r="ED11" i="4" s="1"/>
  <c r="FT11" i="4"/>
  <c r="FU11" i="4"/>
  <c r="FV11" i="4" s="1"/>
  <c r="AU12" i="4"/>
  <c r="AV12" i="4"/>
  <c r="AW12" i="4" s="1"/>
  <c r="CM12" i="4"/>
  <c r="CN12" i="4"/>
  <c r="CO12" i="4" s="1"/>
  <c r="EB12" i="4"/>
  <c r="EC12" i="4"/>
  <c r="ED12" i="4" s="1"/>
  <c r="FT12" i="4"/>
  <c r="FU12" i="4"/>
  <c r="FV12" i="4" s="1"/>
  <c r="AU13" i="4"/>
  <c r="AV13" i="4"/>
  <c r="AW13" i="4" s="1"/>
  <c r="CM13" i="4"/>
  <c r="CN13" i="4"/>
  <c r="CO13" i="4" s="1"/>
  <c r="EB13" i="4"/>
  <c r="EC13" i="4"/>
  <c r="ED13" i="4" s="1"/>
  <c r="FT13" i="4"/>
  <c r="FU13" i="4"/>
  <c r="FV13" i="4" s="1"/>
  <c r="AU14" i="4"/>
  <c r="AV14" i="4"/>
  <c r="AW14" i="4" s="1"/>
  <c r="CM14" i="4"/>
  <c r="CN14" i="4"/>
  <c r="CO14" i="4" s="1"/>
  <c r="EB14" i="4"/>
  <c r="EC14" i="4"/>
  <c r="ED14" i="4" s="1"/>
  <c r="FT14" i="4"/>
  <c r="FU14" i="4"/>
  <c r="FV14" i="4" s="1"/>
  <c r="AU15" i="4"/>
  <c r="AV15" i="4"/>
  <c r="AW15" i="4" s="1"/>
  <c r="CM15" i="4"/>
  <c r="CN15" i="4"/>
  <c r="CO15" i="4" s="1"/>
  <c r="EB15" i="4"/>
  <c r="EC15" i="4"/>
  <c r="ED15" i="4" s="1"/>
  <c r="FT15" i="4"/>
  <c r="FU15" i="4"/>
  <c r="FV15" i="4" s="1"/>
  <c r="AU16" i="4"/>
  <c r="AV16" i="4"/>
  <c r="AW16" i="4" s="1"/>
  <c r="CM16" i="4"/>
  <c r="CN16" i="4"/>
  <c r="CO16" i="4" s="1"/>
  <c r="EB16" i="4"/>
  <c r="EC16" i="4"/>
  <c r="ED16" i="4" s="1"/>
  <c r="FT16" i="4"/>
  <c r="FU16" i="4"/>
  <c r="FV16" i="4" s="1"/>
  <c r="AU17" i="4"/>
  <c r="AV17" i="4"/>
  <c r="AW17" i="4" s="1"/>
  <c r="CM17" i="4"/>
  <c r="CN17" i="4"/>
  <c r="CO17" i="4" s="1"/>
  <c r="EB17" i="4"/>
  <c r="EC17" i="4"/>
  <c r="ED17" i="4" s="1"/>
  <c r="FT17" i="4"/>
  <c r="FU17" i="4"/>
  <c r="FV17" i="4" s="1"/>
  <c r="AU32" i="4"/>
  <c r="AV32" i="4"/>
  <c r="AW32" i="4" s="1"/>
  <c r="CM32" i="4"/>
  <c r="CN32" i="4"/>
  <c r="CO32" i="4" s="1"/>
  <c r="EB32" i="4"/>
  <c r="EC32" i="4"/>
  <c r="ED32" i="4" s="1"/>
  <c r="FT32" i="4"/>
  <c r="FU32" i="4"/>
  <c r="FV32" i="4" s="1"/>
  <c r="AU18" i="4"/>
  <c r="AV18" i="4"/>
  <c r="AW18" i="4" s="1"/>
  <c r="CM18" i="4"/>
  <c r="CN18" i="4"/>
  <c r="CO18" i="4" s="1"/>
  <c r="EB18" i="4"/>
  <c r="EC18" i="4"/>
  <c r="ED18" i="4" s="1"/>
  <c r="FT18" i="4"/>
  <c r="FU18" i="4"/>
  <c r="FV18" i="4" s="1"/>
  <c r="AU19" i="4"/>
  <c r="AV19" i="4"/>
  <c r="AW19" i="4" s="1"/>
  <c r="CM19" i="4"/>
  <c r="CN19" i="4"/>
  <c r="CO19" i="4" s="1"/>
  <c r="EB19" i="4"/>
  <c r="EC19" i="4"/>
  <c r="ED19" i="4" s="1"/>
  <c r="FT19" i="4"/>
  <c r="FU19" i="4"/>
  <c r="FV19" i="4" s="1"/>
  <c r="AU20" i="4"/>
  <c r="AV20" i="4"/>
  <c r="AW20" i="4" s="1"/>
  <c r="CM20" i="4"/>
  <c r="CN20" i="4"/>
  <c r="CO20" i="4" s="1"/>
  <c r="EB20" i="4"/>
  <c r="EC20" i="4"/>
  <c r="ED20" i="4" s="1"/>
  <c r="FT20" i="4"/>
  <c r="FU20" i="4"/>
  <c r="FV20" i="4" s="1"/>
  <c r="AU21" i="4"/>
  <c r="AV21" i="4"/>
  <c r="AW21" i="4" s="1"/>
  <c r="CM21" i="4"/>
  <c r="CN21" i="4"/>
  <c r="CO21" i="4" s="1"/>
  <c r="EB21" i="4"/>
  <c r="EC21" i="4"/>
  <c r="ED21" i="4" s="1"/>
  <c r="FT21" i="4"/>
  <c r="FU21" i="4"/>
  <c r="FV21" i="4" s="1"/>
  <c r="AU22" i="4"/>
  <c r="AV22" i="4"/>
  <c r="AW22" i="4" s="1"/>
  <c r="CM22" i="4"/>
  <c r="CN22" i="4"/>
  <c r="CO22" i="4" s="1"/>
  <c r="EB22" i="4"/>
  <c r="EC22" i="4"/>
  <c r="ED22" i="4" s="1"/>
  <c r="FT22" i="4"/>
  <c r="FU22" i="4"/>
  <c r="FV22" i="4" s="1"/>
  <c r="AU31" i="4"/>
  <c r="AV31" i="4"/>
  <c r="AW31" i="4" s="1"/>
  <c r="CM31" i="4"/>
  <c r="CN31" i="4"/>
  <c r="CO31" i="4" s="1"/>
  <c r="EB31" i="4"/>
  <c r="EC31" i="4"/>
  <c r="ED31" i="4" s="1"/>
  <c r="FT31" i="4"/>
  <c r="FU31" i="4"/>
  <c r="FV31" i="4" s="1"/>
  <c r="AU23" i="4"/>
  <c r="AV23" i="4"/>
  <c r="AW23" i="4" s="1"/>
  <c r="CM23" i="4"/>
  <c r="CN23" i="4"/>
  <c r="CO23" i="4" s="1"/>
  <c r="EB23" i="4"/>
  <c r="EC23" i="4"/>
  <c r="ED23" i="4" s="1"/>
  <c r="FT23" i="4"/>
  <c r="FU23" i="4"/>
  <c r="FV23" i="4" s="1"/>
  <c r="BF24" i="4"/>
  <c r="BG24" i="4"/>
  <c r="BH24" i="4" s="1"/>
  <c r="DF24" i="4"/>
  <c r="DG24" i="4"/>
  <c r="DH24" i="4" s="1"/>
  <c r="EX24" i="4"/>
  <c r="EY24" i="4"/>
  <c r="EZ24" i="4" s="1"/>
  <c r="AK2" i="4"/>
  <c r="AL2" i="4" s="1"/>
  <c r="BG2" i="4"/>
  <c r="BH2" i="4" s="1"/>
  <c r="CC2" i="4"/>
  <c r="CD2" i="4" s="1"/>
  <c r="DR2" i="4"/>
  <c r="DS2" i="4" s="1"/>
  <c r="EN2" i="4"/>
  <c r="EO2" i="4" s="1"/>
  <c r="FJ2" i="4"/>
  <c r="FK2" i="4" s="1"/>
  <c r="GF2" i="4"/>
  <c r="GG2" i="4" s="1"/>
  <c r="Z33" i="4"/>
  <c r="AA33" i="4" s="1"/>
  <c r="AV33" i="4"/>
  <c r="AW33" i="4" s="1"/>
  <c r="BR33" i="4"/>
  <c r="BS33" i="4" s="1"/>
  <c r="CN33" i="4"/>
  <c r="CO33" i="4" s="1"/>
  <c r="DG33" i="4"/>
  <c r="DH33" i="4" s="1"/>
  <c r="EC33" i="4"/>
  <c r="ED33" i="4" s="1"/>
  <c r="EY33" i="4"/>
  <c r="EZ33" i="4" s="1"/>
  <c r="FU33" i="4"/>
  <c r="FV33" i="4" s="1"/>
  <c r="Z3" i="4"/>
  <c r="AA3" i="4" s="1"/>
  <c r="AV3" i="4"/>
  <c r="AW3" i="4" s="1"/>
  <c r="BR3" i="4"/>
  <c r="BS3" i="4" s="1"/>
  <c r="CN3" i="4"/>
  <c r="CO3" i="4" s="1"/>
  <c r="DG3" i="4"/>
  <c r="DH3" i="4" s="1"/>
  <c r="EC3" i="4"/>
  <c r="ED3" i="4" s="1"/>
  <c r="EY3" i="4"/>
  <c r="EZ3" i="4" s="1"/>
  <c r="FU3" i="4"/>
  <c r="FV3" i="4" s="1"/>
  <c r="Z4" i="4"/>
  <c r="AA4" i="4" s="1"/>
  <c r="AV4" i="4"/>
  <c r="AW4" i="4" s="1"/>
  <c r="BR4" i="4"/>
  <c r="BS4" i="4" s="1"/>
  <c r="CN4" i="4"/>
  <c r="CO4" i="4" s="1"/>
  <c r="DG4" i="4"/>
  <c r="DH4" i="4" s="1"/>
  <c r="EC4" i="4"/>
  <c r="ED4" i="4" s="1"/>
  <c r="EY4" i="4"/>
  <c r="EZ4" i="4" s="1"/>
  <c r="FU4" i="4"/>
  <c r="FV4" i="4" s="1"/>
  <c r="Z5" i="4"/>
  <c r="AA5" i="4" s="1"/>
  <c r="AV5" i="4"/>
  <c r="AW5" i="4" s="1"/>
  <c r="BR5" i="4"/>
  <c r="BS5" i="4" s="1"/>
  <c r="CN5" i="4"/>
  <c r="CO5" i="4" s="1"/>
  <c r="DG5" i="4"/>
  <c r="DH5" i="4" s="1"/>
  <c r="EC5" i="4"/>
  <c r="ED5" i="4" s="1"/>
  <c r="EY5" i="4"/>
  <c r="EZ5" i="4" s="1"/>
  <c r="FU5" i="4"/>
  <c r="FV5" i="4" s="1"/>
  <c r="Z6" i="4"/>
  <c r="AA6" i="4" s="1"/>
  <c r="AV6" i="4"/>
  <c r="AW6" i="4" s="1"/>
  <c r="BR6" i="4"/>
  <c r="BS6" i="4" s="1"/>
  <c r="CN6" i="4"/>
  <c r="CO6" i="4" s="1"/>
  <c r="DG6" i="4"/>
  <c r="DH6" i="4" s="1"/>
  <c r="EC6" i="4"/>
  <c r="ED6" i="4" s="1"/>
  <c r="EY6" i="4"/>
  <c r="EZ6" i="4" s="1"/>
  <c r="FU6" i="4"/>
  <c r="FV6" i="4" s="1"/>
  <c r="Z7" i="4"/>
  <c r="AA7" i="4" s="1"/>
  <c r="AV7" i="4"/>
  <c r="AW7" i="4" s="1"/>
  <c r="BR7" i="4"/>
  <c r="BS7" i="4" s="1"/>
  <c r="CN7" i="4"/>
  <c r="CO7" i="4" s="1"/>
  <c r="DG7" i="4"/>
  <c r="DH7" i="4" s="1"/>
  <c r="EC7" i="4"/>
  <c r="ED7" i="4" s="1"/>
  <c r="EY7" i="4"/>
  <c r="EZ7" i="4" s="1"/>
  <c r="FU7" i="4"/>
  <c r="FV7" i="4" s="1"/>
  <c r="Z8" i="4"/>
  <c r="AA8" i="4" s="1"/>
  <c r="AV8" i="4"/>
  <c r="AW8" i="4" s="1"/>
  <c r="BR8" i="4"/>
  <c r="BS8" i="4" s="1"/>
  <c r="CN8" i="4"/>
  <c r="CO8" i="4" s="1"/>
  <c r="DG8" i="4"/>
  <c r="DH8" i="4" s="1"/>
  <c r="EC8" i="4"/>
  <c r="ED8" i="4" s="1"/>
  <c r="EY8" i="4"/>
  <c r="EZ8" i="4" s="1"/>
  <c r="FU8" i="4"/>
  <c r="FV8" i="4" s="1"/>
  <c r="Z9" i="4"/>
  <c r="AA9" i="4" s="1"/>
  <c r="AV9" i="4"/>
  <c r="AW9" i="4" s="1"/>
  <c r="BR9" i="4"/>
  <c r="BS9" i="4" s="1"/>
  <c r="CN9" i="4"/>
  <c r="CO9" i="4" s="1"/>
  <c r="DG9" i="4"/>
  <c r="DH9" i="4" s="1"/>
  <c r="EC9" i="4"/>
  <c r="ED9" i="4" s="1"/>
  <c r="EY9" i="4"/>
  <c r="EZ9" i="4" s="1"/>
  <c r="FU9" i="4"/>
  <c r="FV9" i="4" s="1"/>
  <c r="Z10" i="4"/>
  <c r="AA10" i="4" s="1"/>
  <c r="AV10" i="4"/>
  <c r="AW10" i="4" s="1"/>
  <c r="BR10" i="4"/>
  <c r="BS10" i="4" s="1"/>
  <c r="CN10" i="4"/>
  <c r="CO10" i="4" s="1"/>
  <c r="DG10" i="4"/>
  <c r="DH10" i="4" s="1"/>
  <c r="EC10" i="4"/>
  <c r="ED10" i="4" s="1"/>
  <c r="EY10" i="4"/>
  <c r="EZ10" i="4" s="1"/>
  <c r="GE10" i="4"/>
  <c r="GS10" i="4"/>
  <c r="GS11" i="4"/>
  <c r="GE11" i="4"/>
  <c r="GE12" i="4"/>
  <c r="GS12" i="4"/>
  <c r="KR12" i="4" s="1"/>
  <c r="NU12" i="4" s="1"/>
  <c r="GS13" i="4"/>
  <c r="GE13" i="4"/>
  <c r="GE14" i="4"/>
  <c r="GS14" i="4"/>
  <c r="KR14" i="4" s="1"/>
  <c r="NU14" i="4" s="1"/>
  <c r="GS15" i="4"/>
  <c r="GE15" i="4"/>
  <c r="GE16" i="4"/>
  <c r="GS16" i="4"/>
  <c r="GS17" i="4"/>
  <c r="GE17" i="4"/>
  <c r="GE32" i="4"/>
  <c r="GS32" i="4"/>
  <c r="GS18" i="4"/>
  <c r="GE18" i="4"/>
  <c r="GE19" i="4"/>
  <c r="GS19" i="4"/>
  <c r="GS20" i="4"/>
  <c r="GE20" i="4"/>
  <c r="GE21" i="4"/>
  <c r="GS21" i="4"/>
  <c r="KR21" i="4" s="1"/>
  <c r="NU21" i="4" s="1"/>
  <c r="GS22" i="4"/>
  <c r="GE22" i="4"/>
  <c r="GE31" i="4"/>
  <c r="GS31" i="4"/>
  <c r="GS23" i="4"/>
  <c r="GE23" i="4"/>
  <c r="JF2" i="4"/>
  <c r="JG2" i="4" s="1"/>
  <c r="GS24" i="4"/>
  <c r="Y24" i="4"/>
  <c r="Z24" i="4"/>
  <c r="AA24" i="4" s="1"/>
  <c r="FW5" i="2"/>
  <c r="N22" i="2"/>
  <c r="AX27" i="2"/>
  <c r="BR2" i="2"/>
  <c r="BS2" i="2" s="1"/>
  <c r="BR23" i="2"/>
  <c r="BS23" i="2" s="1"/>
  <c r="BR3" i="2"/>
  <c r="BS3" i="2" s="1"/>
  <c r="EC24" i="2"/>
  <c r="ED24" i="2" s="1"/>
  <c r="Z7" i="2"/>
  <c r="AA7" i="2" s="1"/>
  <c r="AK22" i="2"/>
  <c r="AL22" i="2" s="1"/>
  <c r="EN25" i="2"/>
  <c r="EO25" i="2" s="1"/>
  <c r="S3" i="2"/>
  <c r="FW19" i="2"/>
  <c r="EP26" i="2"/>
  <c r="FW3" i="2"/>
  <c r="FA27" i="2"/>
  <c r="GD2" i="2"/>
  <c r="KK2" i="2" s="1"/>
  <c r="OJ2" i="2" s="1"/>
  <c r="EC2" i="2"/>
  <c r="ED2" i="2" s="1"/>
  <c r="GD23" i="2"/>
  <c r="EC23" i="2"/>
  <c r="ED23" i="2" s="1"/>
  <c r="Z24" i="2"/>
  <c r="AA24" i="2" s="1"/>
  <c r="CC4" i="2"/>
  <c r="CD4" i="2" s="1"/>
  <c r="BR5" i="2"/>
  <c r="BS5" i="2" s="1"/>
  <c r="Z6" i="2"/>
  <c r="AA6" i="2" s="1"/>
  <c r="EC7" i="2"/>
  <c r="ED7" i="2" s="1"/>
  <c r="DR22" i="2"/>
  <c r="DS22" i="2" s="1"/>
  <c r="Z8" i="2"/>
  <c r="AA8" i="2" s="1"/>
  <c r="BG25" i="2"/>
  <c r="BH25" i="2" s="1"/>
  <c r="BR9" i="2"/>
  <c r="BS9" i="2" s="1"/>
  <c r="DR10" i="2"/>
  <c r="DS10" i="2" s="1"/>
  <c r="FW24" i="2"/>
  <c r="FW6" i="2"/>
  <c r="FW8" i="2"/>
  <c r="DI27" i="2"/>
  <c r="S2" i="2"/>
  <c r="S23" i="2"/>
  <c r="N4" i="2"/>
  <c r="FW7" i="2"/>
  <c r="N25" i="2"/>
  <c r="S27" i="2"/>
  <c r="DG2" i="2"/>
  <c r="DH2" i="2" s="1"/>
  <c r="DG23" i="2"/>
  <c r="DH23" i="2" s="1"/>
  <c r="AV3" i="2"/>
  <c r="AW3" i="2" s="1"/>
  <c r="EC3" i="2"/>
  <c r="ED3" i="2" s="1"/>
  <c r="BR24" i="2"/>
  <c r="BS24" i="2" s="1"/>
  <c r="AK4" i="2"/>
  <c r="AL4" i="2" s="1"/>
  <c r="DR4" i="2"/>
  <c r="DS4" i="2" s="1"/>
  <c r="Z5" i="2"/>
  <c r="AA5" i="2" s="1"/>
  <c r="EC5" i="2"/>
  <c r="ED5" i="2" s="1"/>
  <c r="Z19" i="2"/>
  <c r="AA19" i="2" s="1"/>
  <c r="EC19" i="2"/>
  <c r="ED19" i="2" s="1"/>
  <c r="BR6" i="2"/>
  <c r="BS6" i="2" s="1"/>
  <c r="BR7" i="2"/>
  <c r="BS7" i="2" s="1"/>
  <c r="CC22" i="2"/>
  <c r="CD22" i="2" s="1"/>
  <c r="FJ22" i="2"/>
  <c r="FK22" i="2" s="1"/>
  <c r="AV8" i="2"/>
  <c r="AW8" i="2" s="1"/>
  <c r="AK25" i="2"/>
  <c r="AL25" i="2" s="1"/>
  <c r="DR25" i="2"/>
  <c r="DS25" i="2" s="1"/>
  <c r="Z9" i="2"/>
  <c r="AA9" i="2" s="1"/>
  <c r="EC9" i="2"/>
  <c r="ED9" i="2" s="1"/>
  <c r="CC10" i="2"/>
  <c r="CD10" i="2" s="1"/>
  <c r="FJ10" i="2"/>
  <c r="FK10" i="2" s="1"/>
  <c r="CT11" i="8"/>
  <c r="AU2" i="2"/>
  <c r="AV2" i="2"/>
  <c r="AW2" i="2" s="1"/>
  <c r="Y23" i="2"/>
  <c r="Z23" i="2"/>
  <c r="AA23" i="2" s="1"/>
  <c r="EX23" i="2"/>
  <c r="EY23" i="2"/>
  <c r="EZ23" i="2" s="1"/>
  <c r="EX3" i="2"/>
  <c r="EY3" i="2"/>
  <c r="EZ3" i="2" s="1"/>
  <c r="DF24" i="2"/>
  <c r="DG24" i="2"/>
  <c r="DH24" i="2" s="1"/>
  <c r="BF4" i="2"/>
  <c r="BG4" i="2"/>
  <c r="BH4" i="2" s="1"/>
  <c r="EM4" i="2"/>
  <c r="EN4" i="2"/>
  <c r="EO4" i="2" s="1"/>
  <c r="AU5" i="2"/>
  <c r="AV5" i="2"/>
  <c r="AW5" i="2" s="1"/>
  <c r="AM26" i="2"/>
  <c r="Y2" i="2"/>
  <c r="Z2" i="2"/>
  <c r="AA2" i="2" s="1"/>
  <c r="EX2" i="2"/>
  <c r="EY2" i="2"/>
  <c r="EZ2" i="2" s="1"/>
  <c r="AU23" i="2"/>
  <c r="AV23" i="2"/>
  <c r="AW23" i="2" s="1"/>
  <c r="Y3" i="2"/>
  <c r="Z3" i="2"/>
  <c r="AA3" i="2" s="1"/>
  <c r="DF3" i="2"/>
  <c r="DG3" i="2"/>
  <c r="DH3" i="2" s="1"/>
  <c r="AU24" i="2"/>
  <c r="AV24" i="2"/>
  <c r="AW24" i="2" s="1"/>
  <c r="EX24" i="2"/>
  <c r="EY24" i="2"/>
  <c r="EZ24" i="2" s="1"/>
  <c r="CU4" i="2"/>
  <c r="CV4" i="2"/>
  <c r="CW4" i="2" s="1"/>
  <c r="FW4" i="2"/>
  <c r="S5" i="2"/>
  <c r="DF5" i="2"/>
  <c r="DG5" i="2"/>
  <c r="DH5" i="2" s="1"/>
  <c r="S19" i="2"/>
  <c r="CE26" i="2"/>
  <c r="GD26" i="2"/>
  <c r="GD4" i="2"/>
  <c r="KK4" i="2" s="1"/>
  <c r="OJ4" i="2" s="1"/>
  <c r="EY5" i="2"/>
  <c r="EZ5" i="2" s="1"/>
  <c r="AV19" i="2"/>
  <c r="AW19" i="2" s="1"/>
  <c r="DG19" i="2"/>
  <c r="DH19" i="2" s="1"/>
  <c r="EY19" i="2"/>
  <c r="EZ19" i="2" s="1"/>
  <c r="AV6" i="2"/>
  <c r="AW6" i="2" s="1"/>
  <c r="DG6" i="2"/>
  <c r="DH6" i="2" s="1"/>
  <c r="EY6" i="2"/>
  <c r="EZ6" i="2" s="1"/>
  <c r="AV7" i="2"/>
  <c r="AW7" i="2" s="1"/>
  <c r="DG7" i="2"/>
  <c r="DH7" i="2" s="1"/>
  <c r="EY7" i="2"/>
  <c r="EZ7" i="2" s="1"/>
  <c r="BG22" i="2"/>
  <c r="BH22" i="2" s="1"/>
  <c r="CV22" i="2"/>
  <c r="CW22" i="2" s="1"/>
  <c r="EN22" i="2"/>
  <c r="EO22" i="2" s="1"/>
  <c r="GD22" i="2"/>
  <c r="KK22" i="2" s="1"/>
  <c r="BR8" i="2"/>
  <c r="BS8" i="2" s="1"/>
  <c r="DG8" i="2"/>
  <c r="DH8" i="2" s="1"/>
  <c r="EC8" i="2"/>
  <c r="ED8" i="2" s="1"/>
  <c r="CC25" i="2"/>
  <c r="CD25" i="2" s="1"/>
  <c r="CV25" i="2"/>
  <c r="CW25" i="2" s="1"/>
  <c r="FJ25" i="2"/>
  <c r="FK25" i="2" s="1"/>
  <c r="GD25" i="2"/>
  <c r="AV9" i="2"/>
  <c r="AW9" i="2" s="1"/>
  <c r="DG9" i="2"/>
  <c r="DH9" i="2" s="1"/>
  <c r="EY9" i="2"/>
  <c r="EZ9" i="2" s="1"/>
  <c r="BG10" i="2"/>
  <c r="BH10" i="2" s="1"/>
  <c r="CV10" i="2"/>
  <c r="CW10" i="2" s="1"/>
  <c r="EN10" i="2"/>
  <c r="EO10" i="2" s="1"/>
  <c r="GD10" i="2"/>
  <c r="KK10" i="2" s="1"/>
  <c r="OJ10" i="2" s="1"/>
  <c r="AJ2" i="2"/>
  <c r="AK2" i="2"/>
  <c r="AL2" i="2" s="1"/>
  <c r="CB2" i="2"/>
  <c r="CC2" i="2"/>
  <c r="CD2" i="2" s="1"/>
  <c r="DQ2" i="2"/>
  <c r="DR2" i="2"/>
  <c r="DS2" i="2" s="1"/>
  <c r="FI2" i="2"/>
  <c r="FJ2" i="2"/>
  <c r="FK2" i="2" s="1"/>
  <c r="AJ23" i="2"/>
  <c r="AK23" i="2"/>
  <c r="AL23" i="2" s="1"/>
  <c r="CB23" i="2"/>
  <c r="CC23" i="2"/>
  <c r="CD23" i="2" s="1"/>
  <c r="DQ23" i="2"/>
  <c r="DR23" i="2"/>
  <c r="DS23" i="2" s="1"/>
  <c r="FI23" i="2"/>
  <c r="FJ23" i="2"/>
  <c r="FK23" i="2" s="1"/>
  <c r="BF3" i="2"/>
  <c r="BG3" i="2"/>
  <c r="BH3" i="2" s="1"/>
  <c r="AB24" i="2"/>
  <c r="AB5" i="2"/>
  <c r="BF2" i="2"/>
  <c r="BG2" i="2"/>
  <c r="BH2" i="2" s="1"/>
  <c r="CU2" i="2"/>
  <c r="CV2" i="2"/>
  <c r="CW2" i="2" s="1"/>
  <c r="EM2" i="2"/>
  <c r="EN2" i="2"/>
  <c r="EO2" i="2" s="1"/>
  <c r="BF23" i="2"/>
  <c r="BG23" i="2"/>
  <c r="BH23" i="2" s="1"/>
  <c r="CU23" i="2"/>
  <c r="CV23" i="2"/>
  <c r="CW23" i="2" s="1"/>
  <c r="EM23" i="2"/>
  <c r="EN23" i="2"/>
  <c r="EO23" i="2" s="1"/>
  <c r="AJ3" i="2"/>
  <c r="AK3" i="2"/>
  <c r="AL3" i="2" s="1"/>
  <c r="GH2" i="2"/>
  <c r="FT2" i="2"/>
  <c r="GH23" i="2"/>
  <c r="FT23" i="2"/>
  <c r="GH3" i="2"/>
  <c r="FT3" i="2"/>
  <c r="GH24" i="2"/>
  <c r="FT24" i="2"/>
  <c r="GH5" i="2"/>
  <c r="FT5" i="2"/>
  <c r="GH19" i="2"/>
  <c r="FT19" i="2"/>
  <c r="GH6" i="2"/>
  <c r="FT6" i="2"/>
  <c r="GH7" i="2"/>
  <c r="FT7" i="2"/>
  <c r="BF8" i="2"/>
  <c r="BG8" i="2"/>
  <c r="BH8" i="2" s="1"/>
  <c r="CU8" i="2"/>
  <c r="CV8" i="2"/>
  <c r="CW8" i="2" s="1"/>
  <c r="EM8" i="2"/>
  <c r="EN8" i="2"/>
  <c r="EO8" i="2" s="1"/>
  <c r="Y25" i="2"/>
  <c r="Z25" i="2"/>
  <c r="AA25" i="2" s="1"/>
  <c r="BQ25" i="2"/>
  <c r="BR25" i="2"/>
  <c r="BS25" i="2" s="1"/>
  <c r="DF25" i="2"/>
  <c r="DG25" i="2"/>
  <c r="DH25" i="2" s="1"/>
  <c r="EX25" i="2"/>
  <c r="EY25" i="2"/>
  <c r="EZ25" i="2" s="1"/>
  <c r="GI26" i="2"/>
  <c r="GJ26" i="2" s="1"/>
  <c r="CM26" i="2"/>
  <c r="CN26" i="2" s="1"/>
  <c r="CI26" i="2"/>
  <c r="AB26" i="2"/>
  <c r="CX26" i="2"/>
  <c r="GA26" i="2"/>
  <c r="CM28" i="2"/>
  <c r="CN28" i="2" s="1"/>
  <c r="CI28" i="2"/>
  <c r="AB28" i="2"/>
  <c r="CX28" i="2"/>
  <c r="GA28" i="2"/>
  <c r="GB28" i="2" s="1"/>
  <c r="CM30" i="2"/>
  <c r="CN30" i="2" s="1"/>
  <c r="CI30" i="2"/>
  <c r="AB30" i="2"/>
  <c r="CX30" i="2"/>
  <c r="GA30" i="2"/>
  <c r="GB30" i="2" s="1"/>
  <c r="GA31" i="2"/>
  <c r="GB31" i="2" s="1"/>
  <c r="CX31" i="2"/>
  <c r="AB33" i="2"/>
  <c r="CM33" i="2"/>
  <c r="CN33" i="2" s="1"/>
  <c r="CI33" i="2"/>
  <c r="AB35" i="2"/>
  <c r="CM35" i="2"/>
  <c r="CN35" i="2" s="1"/>
  <c r="CI35" i="2"/>
  <c r="AB37" i="2"/>
  <c r="CM37" i="2"/>
  <c r="CN37" i="2" s="1"/>
  <c r="CI37" i="2"/>
  <c r="AB39" i="2"/>
  <c r="CM39" i="2"/>
  <c r="CN39" i="2" s="1"/>
  <c r="CI39" i="2"/>
  <c r="AB41" i="2"/>
  <c r="CM41" i="2"/>
  <c r="CN41" i="2" s="1"/>
  <c r="CI41" i="2"/>
  <c r="AB43" i="2"/>
  <c r="CM43" i="2"/>
  <c r="CN43" i="2" s="1"/>
  <c r="CI43" i="2"/>
  <c r="CC3" i="2"/>
  <c r="CD3" i="2" s="1"/>
  <c r="CV3" i="2"/>
  <c r="CW3" i="2" s="1"/>
  <c r="DR3" i="2"/>
  <c r="DS3" i="2" s="1"/>
  <c r="EN3" i="2"/>
  <c r="EO3" i="2" s="1"/>
  <c r="FJ3" i="2"/>
  <c r="FK3" i="2" s="1"/>
  <c r="GD3" i="2"/>
  <c r="KK3" i="2" s="1"/>
  <c r="OJ3" i="2" s="1"/>
  <c r="AK24" i="2"/>
  <c r="AL24" i="2" s="1"/>
  <c r="BG24" i="2"/>
  <c r="BH24" i="2" s="1"/>
  <c r="CC24" i="2"/>
  <c r="CD24" i="2" s="1"/>
  <c r="CV24" i="2"/>
  <c r="CW24" i="2" s="1"/>
  <c r="DR24" i="2"/>
  <c r="DS24" i="2" s="1"/>
  <c r="EN24" i="2"/>
  <c r="EO24" i="2" s="1"/>
  <c r="FJ24" i="2"/>
  <c r="FK24" i="2" s="1"/>
  <c r="GD24" i="2"/>
  <c r="Z4" i="2"/>
  <c r="AA4" i="2" s="1"/>
  <c r="AV4" i="2"/>
  <c r="AW4" i="2" s="1"/>
  <c r="BR4" i="2"/>
  <c r="BS4" i="2" s="1"/>
  <c r="DG4" i="2"/>
  <c r="DH4" i="2" s="1"/>
  <c r="EC4" i="2"/>
  <c r="ED4" i="2" s="1"/>
  <c r="EY4" i="2"/>
  <c r="EZ4" i="2" s="1"/>
  <c r="AK5" i="2"/>
  <c r="AL5" i="2" s="1"/>
  <c r="BG5" i="2"/>
  <c r="BH5" i="2" s="1"/>
  <c r="CC5" i="2"/>
  <c r="CD5" i="2" s="1"/>
  <c r="CV5" i="2"/>
  <c r="CW5" i="2" s="1"/>
  <c r="DR5" i="2"/>
  <c r="DS5" i="2" s="1"/>
  <c r="EN5" i="2"/>
  <c r="EO5" i="2" s="1"/>
  <c r="FJ5" i="2"/>
  <c r="FK5" i="2" s="1"/>
  <c r="GD5" i="2"/>
  <c r="KK5" i="2" s="1"/>
  <c r="OJ5" i="2" s="1"/>
  <c r="AK19" i="2"/>
  <c r="AL19" i="2" s="1"/>
  <c r="BG19" i="2"/>
  <c r="BH19" i="2" s="1"/>
  <c r="CC19" i="2"/>
  <c r="CD19" i="2" s="1"/>
  <c r="CV19" i="2"/>
  <c r="CW19" i="2" s="1"/>
  <c r="DR19" i="2"/>
  <c r="DS19" i="2" s="1"/>
  <c r="EN19" i="2"/>
  <c r="EO19" i="2" s="1"/>
  <c r="FJ19" i="2"/>
  <c r="FK19" i="2" s="1"/>
  <c r="GD19" i="2"/>
  <c r="KK19" i="2" s="1"/>
  <c r="OJ19" i="2" s="1"/>
  <c r="AK6" i="2"/>
  <c r="AL6" i="2" s="1"/>
  <c r="BG6" i="2"/>
  <c r="BH6" i="2" s="1"/>
  <c r="CC6" i="2"/>
  <c r="CD6" i="2" s="1"/>
  <c r="CV6" i="2"/>
  <c r="CW6" i="2" s="1"/>
  <c r="DR6" i="2"/>
  <c r="DS6" i="2" s="1"/>
  <c r="EN6" i="2"/>
  <c r="EO6" i="2" s="1"/>
  <c r="FJ6" i="2"/>
  <c r="FK6" i="2" s="1"/>
  <c r="GD6" i="2"/>
  <c r="KK6" i="2" s="1"/>
  <c r="OJ6" i="2" s="1"/>
  <c r="AK7" i="2"/>
  <c r="AL7" i="2" s="1"/>
  <c r="BG7" i="2"/>
  <c r="BH7" i="2" s="1"/>
  <c r="CC7" i="2"/>
  <c r="CD7" i="2" s="1"/>
  <c r="CV7" i="2"/>
  <c r="CW7" i="2" s="1"/>
  <c r="DR7" i="2"/>
  <c r="DS7" i="2" s="1"/>
  <c r="EN7" i="2"/>
  <c r="EO7" i="2" s="1"/>
  <c r="FJ7" i="2"/>
  <c r="FK7" i="2" s="1"/>
  <c r="GD7" i="2"/>
  <c r="KK7" i="2" s="1"/>
  <c r="OJ7" i="2" s="1"/>
  <c r="Z22" i="2"/>
  <c r="AA22" i="2" s="1"/>
  <c r="AV22" i="2"/>
  <c r="AW22" i="2" s="1"/>
  <c r="BR22" i="2"/>
  <c r="BS22" i="2" s="1"/>
  <c r="DG22" i="2"/>
  <c r="DH22" i="2" s="1"/>
  <c r="EC22" i="2"/>
  <c r="ED22" i="2" s="1"/>
  <c r="EY22" i="2"/>
  <c r="EZ22" i="2" s="1"/>
  <c r="FT4" i="2"/>
  <c r="GH4" i="2"/>
  <c r="FT22" i="2"/>
  <c r="GH22" i="2"/>
  <c r="AJ8" i="2"/>
  <c r="AK8" i="2"/>
  <c r="AL8" i="2" s="1"/>
  <c r="CB8" i="2"/>
  <c r="CC8" i="2"/>
  <c r="CD8" i="2" s="1"/>
  <c r="DQ8" i="2"/>
  <c r="DR8" i="2"/>
  <c r="DS8" i="2" s="1"/>
  <c r="FI8" i="2"/>
  <c r="FJ8" i="2"/>
  <c r="FK8" i="2" s="1"/>
  <c r="AU25" i="2"/>
  <c r="AV25" i="2"/>
  <c r="AW25" i="2" s="1"/>
  <c r="EB25" i="2"/>
  <c r="EC25" i="2"/>
  <c r="ED25" i="2" s="1"/>
  <c r="FT25" i="2"/>
  <c r="GH25" i="2"/>
  <c r="FU25" i="2"/>
  <c r="FV25" i="2" s="1"/>
  <c r="AB27" i="2"/>
  <c r="GI27" i="2"/>
  <c r="GJ27" i="2" s="1"/>
  <c r="CM27" i="2"/>
  <c r="CN27" i="2" s="1"/>
  <c r="CI27" i="2"/>
  <c r="GA27" i="2"/>
  <c r="CX27" i="2"/>
  <c r="CM29" i="2"/>
  <c r="CN29" i="2" s="1"/>
  <c r="CI29" i="2"/>
  <c r="AB29" i="2"/>
  <c r="CX29" i="2"/>
  <c r="GA29" i="2"/>
  <c r="GB29" i="2" s="1"/>
  <c r="CM32" i="2"/>
  <c r="CN32" i="2" s="1"/>
  <c r="CI32" i="2"/>
  <c r="AB32" i="2"/>
  <c r="CM34" i="2"/>
  <c r="CN34" i="2" s="1"/>
  <c r="CI34" i="2"/>
  <c r="AB34" i="2"/>
  <c r="CM36" i="2"/>
  <c r="CN36" i="2" s="1"/>
  <c r="CI36" i="2"/>
  <c r="AB36" i="2"/>
  <c r="CM38" i="2"/>
  <c r="CN38" i="2" s="1"/>
  <c r="CI38" i="2"/>
  <c r="AB38" i="2"/>
  <c r="CM40" i="2"/>
  <c r="CN40" i="2" s="1"/>
  <c r="CI40" i="2"/>
  <c r="AB40" i="2"/>
  <c r="CM42" i="2"/>
  <c r="CN42" i="2" s="1"/>
  <c r="CI42" i="2"/>
  <c r="AB42" i="2"/>
  <c r="GH8" i="2"/>
  <c r="KR8" i="2" s="1"/>
  <c r="OQ8" i="2" s="1"/>
  <c r="FT8" i="2"/>
  <c r="GH9" i="2"/>
  <c r="FT9" i="2"/>
  <c r="AK9" i="2"/>
  <c r="AL9" i="2" s="1"/>
  <c r="BG9" i="2"/>
  <c r="BH9" i="2" s="1"/>
  <c r="CC9" i="2"/>
  <c r="CD9" i="2" s="1"/>
  <c r="CV9" i="2"/>
  <c r="CW9" i="2" s="1"/>
  <c r="DR9" i="2"/>
  <c r="DS9" i="2" s="1"/>
  <c r="EN9" i="2"/>
  <c r="EO9" i="2" s="1"/>
  <c r="FJ9" i="2"/>
  <c r="FK9" i="2" s="1"/>
  <c r="GD9" i="2"/>
  <c r="KK9" i="2" s="1"/>
  <c r="OJ9" i="2" s="1"/>
  <c r="Z10" i="2"/>
  <c r="AA10" i="2" s="1"/>
  <c r="AV10" i="2"/>
  <c r="AW10" i="2" s="1"/>
  <c r="BR10" i="2"/>
  <c r="BS10" i="2" s="1"/>
  <c r="DG10" i="2"/>
  <c r="DH10" i="2" s="1"/>
  <c r="EC10" i="2"/>
  <c r="ED10" i="2" s="1"/>
  <c r="EY10" i="2"/>
  <c r="EZ10" i="2" s="1"/>
  <c r="GD27" i="2"/>
  <c r="FT10" i="2"/>
  <c r="GH10" i="2"/>
  <c r="IJ2" i="4"/>
  <c r="IK2" i="4" s="1"/>
  <c r="HC2" i="4"/>
  <c r="HD2" i="4" s="1"/>
  <c r="HB2" i="4"/>
  <c r="JQ2" i="4"/>
  <c r="JR2" i="4" s="1"/>
  <c r="GV2" i="8"/>
  <c r="S20" i="6"/>
  <c r="DQ20" i="6"/>
  <c r="DR20" i="6"/>
  <c r="DS20" i="6" s="1"/>
  <c r="FI20" i="6"/>
  <c r="FJ20" i="6"/>
  <c r="FK20" i="6" s="1"/>
  <c r="IJ20" i="6"/>
  <c r="IK20" i="6" s="1"/>
  <c r="Y21" i="6"/>
  <c r="Z21" i="6"/>
  <c r="AA21" i="6" s="1"/>
  <c r="BQ21" i="6"/>
  <c r="BR21" i="6"/>
  <c r="BS21" i="6" s="1"/>
  <c r="DF21" i="6"/>
  <c r="DG21" i="6"/>
  <c r="DH21" i="6" s="1"/>
  <c r="EX21" i="6"/>
  <c r="EY21" i="6"/>
  <c r="EZ21" i="6" s="1"/>
  <c r="AJ2" i="6"/>
  <c r="AK2" i="6"/>
  <c r="AL2" i="6" s="1"/>
  <c r="CB2" i="6"/>
  <c r="CC2" i="6"/>
  <c r="CD2" i="6" s="1"/>
  <c r="DQ2" i="6"/>
  <c r="DR2" i="6"/>
  <c r="DS2" i="6" s="1"/>
  <c r="FI2" i="6"/>
  <c r="FJ2" i="6"/>
  <c r="FK2" i="6" s="1"/>
  <c r="FW22" i="6"/>
  <c r="EM20" i="6"/>
  <c r="EN20" i="6"/>
  <c r="EO20" i="6" s="1"/>
  <c r="HM20" i="6"/>
  <c r="HN20" i="6"/>
  <c r="HO20" i="6" s="1"/>
  <c r="JE20" i="6"/>
  <c r="JF20" i="6"/>
  <c r="JG20" i="6" s="1"/>
  <c r="AU21" i="6"/>
  <c r="AV21" i="6"/>
  <c r="AW21" i="6" s="1"/>
  <c r="CM21" i="6"/>
  <c r="CN21" i="6"/>
  <c r="CO21" i="6" s="1"/>
  <c r="EB21" i="6"/>
  <c r="EC21" i="6"/>
  <c r="ED21" i="6" s="1"/>
  <c r="GH21" i="6"/>
  <c r="KR21" i="6" s="1"/>
  <c r="FT21" i="6"/>
  <c r="FU21" i="6"/>
  <c r="FV21" i="6" s="1"/>
  <c r="BF2" i="6"/>
  <c r="BG2" i="6"/>
  <c r="BH2" i="6" s="1"/>
  <c r="EM2" i="6"/>
  <c r="EN2" i="6"/>
  <c r="EO2" i="6" s="1"/>
  <c r="Z20" i="6"/>
  <c r="AA20" i="6" s="1"/>
  <c r="AV20" i="6"/>
  <c r="AW20" i="6" s="1"/>
  <c r="BR20" i="6"/>
  <c r="BS20" i="6" s="1"/>
  <c r="CN20" i="6"/>
  <c r="CO20" i="6" s="1"/>
  <c r="DG20" i="6"/>
  <c r="DH20" i="6" s="1"/>
  <c r="FW20" i="6"/>
  <c r="GD21" i="6"/>
  <c r="KK21" i="6" s="1"/>
  <c r="FW2" i="6"/>
  <c r="GH3" i="6"/>
  <c r="KR3" i="6" s="1"/>
  <c r="NJ3" i="6" s="1"/>
  <c r="FT3" i="6"/>
  <c r="GH4" i="6"/>
  <c r="KR4" i="6" s="1"/>
  <c r="NJ4" i="6" s="1"/>
  <c r="FT4" i="6"/>
  <c r="DF5" i="6"/>
  <c r="DG5" i="6"/>
  <c r="DH5" i="6" s="1"/>
  <c r="EX5" i="6"/>
  <c r="EY5" i="6"/>
  <c r="EZ5" i="6" s="1"/>
  <c r="FW6" i="6"/>
  <c r="DI19" i="6"/>
  <c r="GD3" i="6"/>
  <c r="KK3" i="6" s="1"/>
  <c r="NC3" i="6" s="1"/>
  <c r="GD4" i="6"/>
  <c r="KK4" i="6" s="1"/>
  <c r="NC4" i="6" s="1"/>
  <c r="GH20" i="6"/>
  <c r="FT20" i="6"/>
  <c r="HB20" i="6"/>
  <c r="HC20" i="6"/>
  <c r="HD20" i="6" s="1"/>
  <c r="HE20" i="6" s="1"/>
  <c r="GH2" i="6"/>
  <c r="FT2" i="6"/>
  <c r="GH22" i="6"/>
  <c r="FT22" i="6"/>
  <c r="CM5" i="6"/>
  <c r="CN5" i="6"/>
  <c r="CO5" i="6" s="1"/>
  <c r="EB5" i="6"/>
  <c r="EC5" i="6"/>
  <c r="ED5" i="6" s="1"/>
  <c r="GH5" i="6"/>
  <c r="FT5" i="6"/>
  <c r="FU5" i="6"/>
  <c r="FV5" i="6" s="1"/>
  <c r="AB6" i="6"/>
  <c r="FW19" i="6"/>
  <c r="CX23" i="6"/>
  <c r="CY23" i="6" s="1"/>
  <c r="CT23" i="6"/>
  <c r="AB23" i="6"/>
  <c r="CX24" i="6"/>
  <c r="CY24" i="6" s="1"/>
  <c r="CT24" i="6"/>
  <c r="AB24" i="6"/>
  <c r="CX25" i="6"/>
  <c r="CY25" i="6" s="1"/>
  <c r="CT25" i="6"/>
  <c r="AB25" i="6"/>
  <c r="CX26" i="6"/>
  <c r="CY26" i="6" s="1"/>
  <c r="CT26" i="6"/>
  <c r="AB26" i="6"/>
  <c r="CX27" i="6"/>
  <c r="CY27" i="6" s="1"/>
  <c r="CT27" i="6"/>
  <c r="AB27" i="6"/>
  <c r="CX28" i="6"/>
  <c r="CY28" i="6" s="1"/>
  <c r="CT28" i="6"/>
  <c r="AB28" i="6"/>
  <c r="Z3" i="6"/>
  <c r="AA3" i="6" s="1"/>
  <c r="AV3" i="6"/>
  <c r="AW3" i="6" s="1"/>
  <c r="BR3" i="6"/>
  <c r="BS3" i="6" s="1"/>
  <c r="CN3" i="6"/>
  <c r="CO3" i="6" s="1"/>
  <c r="DG3" i="6"/>
  <c r="DH3" i="6" s="1"/>
  <c r="EC3" i="6"/>
  <c r="ED3" i="6" s="1"/>
  <c r="EY3" i="6"/>
  <c r="EZ3" i="6" s="1"/>
  <c r="FU3" i="6"/>
  <c r="FV3" i="6" s="1"/>
  <c r="Z4" i="6"/>
  <c r="AA4" i="6" s="1"/>
  <c r="AV4" i="6"/>
  <c r="AW4" i="6" s="1"/>
  <c r="BR4" i="6"/>
  <c r="BS4" i="6" s="1"/>
  <c r="CN4" i="6"/>
  <c r="CO4" i="6" s="1"/>
  <c r="DG4" i="6"/>
  <c r="DH4" i="6" s="1"/>
  <c r="EC4" i="6"/>
  <c r="ED4" i="6" s="1"/>
  <c r="EY4" i="6"/>
  <c r="EZ4" i="6" s="1"/>
  <c r="FU4" i="6"/>
  <c r="FV4" i="6" s="1"/>
  <c r="AK22" i="6"/>
  <c r="AL22" i="6" s="1"/>
  <c r="BG22" i="6"/>
  <c r="BH22" i="6" s="1"/>
  <c r="CC22" i="6"/>
  <c r="CD22" i="6" s="1"/>
  <c r="DR22" i="6"/>
  <c r="DS22" i="6" s="1"/>
  <c r="EN22" i="6"/>
  <c r="EO22" i="6" s="1"/>
  <c r="FJ22" i="6"/>
  <c r="FK22" i="6" s="1"/>
  <c r="AK5" i="6"/>
  <c r="AL5" i="6" s="1"/>
  <c r="BG5" i="6"/>
  <c r="BH5" i="6" s="1"/>
  <c r="CC5" i="6"/>
  <c r="CD5" i="6" s="1"/>
  <c r="GD5" i="6"/>
  <c r="KK5" i="6" s="1"/>
  <c r="NC5" i="6" s="1"/>
  <c r="GH6" i="6"/>
  <c r="KR6" i="6" s="1"/>
  <c r="NJ6" i="6" s="1"/>
  <c r="FT6" i="6"/>
  <c r="GH19" i="6"/>
  <c r="FT19" i="6"/>
  <c r="AK6" i="6"/>
  <c r="AL6" i="6" s="1"/>
  <c r="BG6" i="6"/>
  <c r="BH6" i="6" s="1"/>
  <c r="CC6" i="6"/>
  <c r="CD6" i="6" s="1"/>
  <c r="DR6" i="6"/>
  <c r="DS6" i="6" s="1"/>
  <c r="EN6" i="6"/>
  <c r="EO6" i="6" s="1"/>
  <c r="FJ6" i="6"/>
  <c r="FK6" i="6" s="1"/>
  <c r="AK19" i="6"/>
  <c r="AL19" i="6" s="1"/>
  <c r="BG19" i="6"/>
  <c r="BH19" i="6" s="1"/>
  <c r="CC19" i="6"/>
  <c r="CD19" i="6" s="1"/>
  <c r="DR19" i="6"/>
  <c r="DS19" i="6" s="1"/>
  <c r="EN19" i="6"/>
  <c r="EO19" i="6" s="1"/>
  <c r="FJ19" i="6"/>
  <c r="FK19" i="6" s="1"/>
  <c r="IU2" i="4"/>
  <c r="EA16" i="8"/>
  <c r="HG16" i="8" s="1"/>
  <c r="BP3" i="8"/>
  <c r="EA3" i="8"/>
  <c r="DT4" i="8"/>
  <c r="DS4" i="8"/>
  <c r="EA4" i="8"/>
  <c r="BP5" i="8"/>
  <c r="EA5" i="8"/>
  <c r="DT6" i="8"/>
  <c r="DS6" i="8"/>
  <c r="EA6" i="8"/>
  <c r="BP7" i="8"/>
  <c r="EA7" i="8"/>
  <c r="DT8" i="8"/>
  <c r="DS8" i="8"/>
  <c r="EA8" i="8"/>
  <c r="BP9" i="8"/>
  <c r="EA9" i="8"/>
  <c r="DT10" i="8"/>
  <c r="DS10" i="8"/>
  <c r="EA10" i="8"/>
  <c r="BP11" i="8"/>
  <c r="EA11" i="8"/>
  <c r="DT12" i="8"/>
  <c r="DS12" i="8"/>
  <c r="EA12" i="8"/>
  <c r="BP13" i="8"/>
  <c r="EA13" i="8"/>
  <c r="BL16" i="8"/>
  <c r="BM16" i="8" s="1"/>
  <c r="BL17" i="8"/>
  <c r="BN17" i="8" s="1"/>
  <c r="BP18" i="8"/>
  <c r="BL19" i="8"/>
  <c r="BN19" i="8" s="1"/>
  <c r="BP20" i="8"/>
  <c r="BP22" i="8"/>
  <c r="BL2" i="8"/>
  <c r="BN2" i="8" s="1"/>
  <c r="BL3" i="8"/>
  <c r="DT3" i="8"/>
  <c r="DO4" i="8"/>
  <c r="BL5" i="8"/>
  <c r="DT5" i="8"/>
  <c r="DO6" i="8"/>
  <c r="BL7" i="8"/>
  <c r="DT7" i="8"/>
  <c r="DO8" i="8"/>
  <c r="BL9" i="8"/>
  <c r="DT9" i="8"/>
  <c r="DO10" i="8"/>
  <c r="BL11" i="8"/>
  <c r="DT11" i="8"/>
  <c r="DO12" i="8"/>
  <c r="BL13" i="8"/>
  <c r="DT13" i="8"/>
  <c r="DT16" i="8"/>
  <c r="DU16" i="8" s="1"/>
  <c r="BL18" i="8"/>
  <c r="BL20" i="8"/>
  <c r="BM20" i="8" s="1"/>
  <c r="BL21" i="8"/>
  <c r="BM21" i="8" s="1"/>
  <c r="BL22" i="8"/>
  <c r="BM22" i="8" s="1"/>
  <c r="BL23" i="8"/>
  <c r="BM23" i="8" s="1"/>
  <c r="BL24" i="8"/>
  <c r="BM24" i="8" s="1"/>
  <c r="BL25" i="8"/>
  <c r="BM25" i="8" s="1"/>
  <c r="DO3" i="8"/>
  <c r="BL4" i="8"/>
  <c r="DO5" i="8"/>
  <c r="BL6" i="8"/>
  <c r="DO7" i="8"/>
  <c r="BL8" i="8"/>
  <c r="DO9" i="8"/>
  <c r="BL10" i="8"/>
  <c r="DO11" i="8"/>
  <c r="BL12" i="8"/>
  <c r="DO13" i="8"/>
  <c r="DO16" i="8"/>
  <c r="BM19" i="8" l="1"/>
  <c r="KR22" i="6"/>
  <c r="KR2" i="6"/>
  <c r="NJ2" i="6" s="1"/>
  <c r="KR10" i="2"/>
  <c r="OQ10" i="2" s="1"/>
  <c r="KR24" i="4"/>
  <c r="NU24" i="4" s="1"/>
  <c r="KR31" i="4"/>
  <c r="NU31" i="4" s="1"/>
  <c r="KR19" i="4"/>
  <c r="NU19" i="4" s="1"/>
  <c r="KR32" i="4"/>
  <c r="KR16" i="4"/>
  <c r="NU16" i="4" s="1"/>
  <c r="KR10" i="4"/>
  <c r="NU10" i="4" s="1"/>
  <c r="KR8" i="4"/>
  <c r="NU8" i="4" s="1"/>
  <c r="KR6" i="4"/>
  <c r="NU6" i="4" s="1"/>
  <c r="BM17" i="8"/>
  <c r="GE26" i="2"/>
  <c r="GF26" i="2" s="1"/>
  <c r="CI10" i="2"/>
  <c r="GI11" i="2"/>
  <c r="GA11" i="2"/>
  <c r="JW2" i="8"/>
  <c r="JX2" i="8" s="1"/>
  <c r="FW11" i="2"/>
  <c r="FL11" i="2"/>
  <c r="EP11" i="2"/>
  <c r="JZ13" i="8"/>
  <c r="EC13" i="8"/>
  <c r="JZ12" i="8"/>
  <c r="EC12" i="8"/>
  <c r="JZ9" i="8"/>
  <c r="EC9" i="8"/>
  <c r="JZ8" i="8"/>
  <c r="EC8" i="8"/>
  <c r="JZ5" i="8"/>
  <c r="EC5" i="8"/>
  <c r="JZ4" i="8"/>
  <c r="EC4" i="8"/>
  <c r="HG11" i="8"/>
  <c r="EC11" i="8"/>
  <c r="JZ10" i="8"/>
  <c r="EC10" i="8"/>
  <c r="HG7" i="8"/>
  <c r="EC7" i="8"/>
  <c r="JZ6" i="8"/>
  <c r="EC6" i="8"/>
  <c r="HG3" i="8"/>
  <c r="EC3" i="8"/>
  <c r="DU11" i="8"/>
  <c r="JV11" i="8"/>
  <c r="DU7" i="8"/>
  <c r="JV7" i="8"/>
  <c r="DU3" i="8"/>
  <c r="JV3" i="8"/>
  <c r="DU10" i="8"/>
  <c r="JV10" i="8"/>
  <c r="DU6" i="8"/>
  <c r="JV6" i="8"/>
  <c r="JM2" i="8"/>
  <c r="JP2" i="8" s="1"/>
  <c r="JS2" i="8"/>
  <c r="JT2" i="8"/>
  <c r="JZ2" i="8"/>
  <c r="DU2" i="8"/>
  <c r="EB2" i="8"/>
  <c r="DU13" i="8"/>
  <c r="JV13" i="8"/>
  <c r="DU9" i="8"/>
  <c r="JV9" i="8"/>
  <c r="DU5" i="8"/>
  <c r="JV5" i="8"/>
  <c r="DU12" i="8"/>
  <c r="JV12" i="8"/>
  <c r="DU8" i="8"/>
  <c r="JV8" i="8"/>
  <c r="DU4" i="8"/>
  <c r="JV4" i="8"/>
  <c r="JZ11" i="8"/>
  <c r="JZ7" i="8"/>
  <c r="JZ3" i="8"/>
  <c r="CP2" i="4"/>
  <c r="DT7" i="4"/>
  <c r="EP9" i="4"/>
  <c r="AM31" i="4"/>
  <c r="DT13" i="4"/>
  <c r="FL9" i="4"/>
  <c r="FL7" i="4"/>
  <c r="EP24" i="4"/>
  <c r="DT3" i="4"/>
  <c r="GT23" i="4"/>
  <c r="GU23" i="4" s="1"/>
  <c r="GT17" i="4"/>
  <c r="GU17" i="4" s="1"/>
  <c r="FL5" i="4"/>
  <c r="FL3" i="4"/>
  <c r="DT9" i="4"/>
  <c r="DT5" i="4"/>
  <c r="AX2" i="4"/>
  <c r="AM3" i="4"/>
  <c r="AM19" i="4"/>
  <c r="DT17" i="4"/>
  <c r="CX4" i="2"/>
  <c r="CX10" i="2"/>
  <c r="AB19" i="2"/>
  <c r="KR19" i="6"/>
  <c r="DI6" i="6"/>
  <c r="KR5" i="6"/>
  <c r="NJ5" i="6" s="1"/>
  <c r="AB9" i="2"/>
  <c r="KR7" i="2"/>
  <c r="OQ7" i="2" s="1"/>
  <c r="KR6" i="2"/>
  <c r="OQ6" i="2" s="1"/>
  <c r="KR19" i="2"/>
  <c r="OQ19" i="2" s="1"/>
  <c r="KR5" i="2"/>
  <c r="OQ5" i="2" s="1"/>
  <c r="KR2" i="2"/>
  <c r="OQ2" i="2" s="1"/>
  <c r="AB7" i="2"/>
  <c r="GT20" i="4"/>
  <c r="GU20" i="4" s="1"/>
  <c r="GT13" i="4"/>
  <c r="GU13" i="4" s="1"/>
  <c r="BI10" i="4"/>
  <c r="BI8" i="4"/>
  <c r="BI6" i="4"/>
  <c r="BI4" i="4"/>
  <c r="AM10" i="4"/>
  <c r="EP7" i="4"/>
  <c r="CE6" i="4"/>
  <c r="AM12" i="4"/>
  <c r="FA6" i="6"/>
  <c r="DT23" i="4"/>
  <c r="AX24" i="4"/>
  <c r="GT22" i="4"/>
  <c r="GU22" i="4" s="1"/>
  <c r="GT18" i="4"/>
  <c r="GU18" i="4" s="1"/>
  <c r="GT15" i="4"/>
  <c r="GU15" i="4" s="1"/>
  <c r="GT11" i="4"/>
  <c r="GU11" i="4" s="1"/>
  <c r="CE10" i="4"/>
  <c r="AM8" i="4"/>
  <c r="AM4" i="4"/>
  <c r="EP3" i="4"/>
  <c r="CV39" i="4"/>
  <c r="CU39" i="4"/>
  <c r="CU37" i="4"/>
  <c r="CV37" i="4"/>
  <c r="CU41" i="4"/>
  <c r="CV41" i="4"/>
  <c r="CV36" i="4"/>
  <c r="CU36" i="4"/>
  <c r="CU38" i="4"/>
  <c r="CV38" i="4"/>
  <c r="CV34" i="4"/>
  <c r="CU34" i="4"/>
  <c r="CV40" i="4"/>
  <c r="CU40" i="4"/>
  <c r="CU35" i="4"/>
  <c r="CV35" i="4"/>
  <c r="GH24" i="4"/>
  <c r="CP24" i="4"/>
  <c r="FL23" i="4"/>
  <c r="CE31" i="4"/>
  <c r="FL22" i="4"/>
  <c r="CE21" i="4"/>
  <c r="FL20" i="4"/>
  <c r="CE19" i="4"/>
  <c r="FL18" i="4"/>
  <c r="CE32" i="4"/>
  <c r="FL17" i="4"/>
  <c r="CE16" i="4"/>
  <c r="FL15" i="4"/>
  <c r="CE14" i="4"/>
  <c r="FL13" i="4"/>
  <c r="CE12" i="4"/>
  <c r="FL11" i="4"/>
  <c r="DT24" i="4"/>
  <c r="DT21" i="4"/>
  <c r="DT32" i="4"/>
  <c r="DT14" i="4"/>
  <c r="EP10" i="4"/>
  <c r="EP6" i="4"/>
  <c r="EP33" i="4"/>
  <c r="DT22" i="4"/>
  <c r="AM21" i="4"/>
  <c r="DT18" i="4"/>
  <c r="AM32" i="4"/>
  <c r="DT15" i="4"/>
  <c r="AM14" i="4"/>
  <c r="DT11" i="4"/>
  <c r="KR23" i="4"/>
  <c r="NU23" i="4" s="1"/>
  <c r="KR22" i="4"/>
  <c r="NU22" i="4" s="1"/>
  <c r="KR17" i="4"/>
  <c r="NU17" i="4" s="1"/>
  <c r="KR15" i="4"/>
  <c r="NU15" i="4" s="1"/>
  <c r="KR9" i="4"/>
  <c r="NU9" i="4" s="1"/>
  <c r="KR7" i="4"/>
  <c r="NU7" i="4" s="1"/>
  <c r="JS2" i="4"/>
  <c r="HE2" i="4"/>
  <c r="IL2" i="4"/>
  <c r="JH2" i="4"/>
  <c r="HP2" i="4"/>
  <c r="AM23" i="4"/>
  <c r="AM20" i="4"/>
  <c r="AM17" i="4"/>
  <c r="AM13" i="4"/>
  <c r="CE7" i="4"/>
  <c r="CE3" i="4"/>
  <c r="KR20" i="4"/>
  <c r="NU20" i="4" s="1"/>
  <c r="KR18" i="4"/>
  <c r="NU18" i="4" s="1"/>
  <c r="KR13" i="4"/>
  <c r="NU13" i="4" s="1"/>
  <c r="KR11" i="4"/>
  <c r="NU11" i="4" s="1"/>
  <c r="KR5" i="4"/>
  <c r="NU5" i="4" s="1"/>
  <c r="KR3" i="4"/>
  <c r="NU3" i="4" s="1"/>
  <c r="KR2" i="4"/>
  <c r="NU2" i="4" s="1"/>
  <c r="EB13" i="8"/>
  <c r="EB12" i="8"/>
  <c r="EB9" i="8"/>
  <c r="EB8" i="8"/>
  <c r="EB5" i="8"/>
  <c r="EB4" i="8"/>
  <c r="HB2" i="8"/>
  <c r="HC2" i="8"/>
  <c r="HG13" i="8"/>
  <c r="HG9" i="8"/>
  <c r="HG5" i="8"/>
  <c r="HG12" i="8"/>
  <c r="EB10" i="8"/>
  <c r="EB7" i="8"/>
  <c r="EB6" i="8"/>
  <c r="EB3" i="8"/>
  <c r="EC16" i="8"/>
  <c r="EB16" i="8"/>
  <c r="HG2" i="8"/>
  <c r="HG10" i="8"/>
  <c r="HG8" i="8"/>
  <c r="HG6" i="8"/>
  <c r="HG4" i="8"/>
  <c r="KH20" i="6"/>
  <c r="KI20" i="6" s="1"/>
  <c r="AB5" i="6"/>
  <c r="AB22" i="6"/>
  <c r="GA25" i="2"/>
  <c r="GB25" i="2" s="1"/>
  <c r="KR9" i="2"/>
  <c r="OQ9" i="2" s="1"/>
  <c r="KR22" i="2"/>
  <c r="KR3" i="2"/>
  <c r="OQ3" i="2" s="1"/>
  <c r="KR4" i="2"/>
  <c r="OQ4" i="2" s="1"/>
  <c r="JH20" i="6"/>
  <c r="HP20" i="6"/>
  <c r="IA20" i="6"/>
  <c r="EE2" i="6"/>
  <c r="DT21" i="6"/>
  <c r="EE19" i="6"/>
  <c r="BT6" i="6"/>
  <c r="BI3" i="6"/>
  <c r="KR20" i="6"/>
  <c r="KP20" i="6"/>
  <c r="GI22" i="6"/>
  <c r="GJ22" i="6" s="1"/>
  <c r="IL20" i="6"/>
  <c r="DT3" i="6"/>
  <c r="AX2" i="6"/>
  <c r="FL5" i="6"/>
  <c r="DT4" i="6"/>
  <c r="AB2" i="6"/>
  <c r="EP5" i="6"/>
  <c r="BT22" i="6"/>
  <c r="BI4" i="6"/>
  <c r="CP19" i="6"/>
  <c r="FA22" i="6"/>
  <c r="FL4" i="6"/>
  <c r="FA19" i="6"/>
  <c r="BT19" i="6"/>
  <c r="EE6" i="6"/>
  <c r="AX6" i="6"/>
  <c r="AX5" i="6"/>
  <c r="EE22" i="6"/>
  <c r="AX22" i="6"/>
  <c r="CE4" i="6"/>
  <c r="CE3" i="6"/>
  <c r="FA2" i="6"/>
  <c r="BT2" i="6"/>
  <c r="EP21" i="6"/>
  <c r="BI21" i="6"/>
  <c r="CT2" i="6"/>
  <c r="CP6" i="6"/>
  <c r="DT5" i="6"/>
  <c r="CP22" i="6"/>
  <c r="EP4" i="6"/>
  <c r="AM4" i="6"/>
  <c r="EP3" i="6"/>
  <c r="AM3" i="6"/>
  <c r="CP2" i="6"/>
  <c r="FL21" i="6"/>
  <c r="CE21" i="6"/>
  <c r="EE20" i="6"/>
  <c r="CT6" i="6"/>
  <c r="FL4" i="2"/>
  <c r="AM10" i="2"/>
  <c r="BT19" i="2"/>
  <c r="AB3" i="2"/>
  <c r="CX22" i="2"/>
  <c r="CM2" i="2"/>
  <c r="CN2" i="2" s="1"/>
  <c r="AB6" i="2"/>
  <c r="AM9" i="4"/>
  <c r="AM5" i="4"/>
  <c r="AM22" i="4"/>
  <c r="AM18" i="4"/>
  <c r="AM15" i="4"/>
  <c r="AM11" i="4"/>
  <c r="EP8" i="4"/>
  <c r="EP4" i="4"/>
  <c r="DT31" i="4"/>
  <c r="DT19" i="4"/>
  <c r="DT16" i="4"/>
  <c r="DT12" i="4"/>
  <c r="CE9" i="4"/>
  <c r="CE5" i="4"/>
  <c r="FL24" i="4"/>
  <c r="BT24" i="4"/>
  <c r="EP23" i="4"/>
  <c r="BI23" i="4"/>
  <c r="EP31" i="4"/>
  <c r="BI31" i="4"/>
  <c r="EP22" i="4"/>
  <c r="BI22" i="4"/>
  <c r="EP21" i="4"/>
  <c r="BI21" i="4"/>
  <c r="EP20" i="4"/>
  <c r="BI20" i="4"/>
  <c r="EP19" i="4"/>
  <c r="BI19" i="4"/>
  <c r="EP18" i="4"/>
  <c r="BI18" i="4"/>
  <c r="EP32" i="4"/>
  <c r="BI32" i="4"/>
  <c r="EP17" i="4"/>
  <c r="BI17" i="4"/>
  <c r="EP16" i="4"/>
  <c r="BI16" i="4"/>
  <c r="EP15" i="4"/>
  <c r="BI15" i="4"/>
  <c r="EP14" i="4"/>
  <c r="BI14" i="4"/>
  <c r="EP13" i="4"/>
  <c r="BI13" i="4"/>
  <c r="EP12" i="4"/>
  <c r="BI12" i="4"/>
  <c r="EP11" i="4"/>
  <c r="BI11" i="4"/>
  <c r="DT10" i="4"/>
  <c r="FL8" i="4"/>
  <c r="FL6" i="4"/>
  <c r="FL4" i="4"/>
  <c r="FL33" i="4"/>
  <c r="EE2" i="4"/>
  <c r="CE23" i="4"/>
  <c r="FL31" i="4"/>
  <c r="CE22" i="4"/>
  <c r="FL21" i="4"/>
  <c r="CE20" i="4"/>
  <c r="FL19" i="4"/>
  <c r="CE18" i="4"/>
  <c r="FL32" i="4"/>
  <c r="CE17" i="4"/>
  <c r="FL16" i="4"/>
  <c r="CE15" i="4"/>
  <c r="FL14" i="4"/>
  <c r="CE13" i="4"/>
  <c r="FL12" i="4"/>
  <c r="CE11" i="4"/>
  <c r="FL10" i="4"/>
  <c r="BI9" i="4"/>
  <c r="DT8" i="4"/>
  <c r="BI7" i="4"/>
  <c r="DT6" i="4"/>
  <c r="BI5" i="4"/>
  <c r="DT4" i="4"/>
  <c r="BI3" i="4"/>
  <c r="DT33" i="4"/>
  <c r="FW2" i="4"/>
  <c r="GT31" i="4"/>
  <c r="GT21" i="4"/>
  <c r="GT19" i="4"/>
  <c r="GT32" i="4"/>
  <c r="GT16" i="4"/>
  <c r="GT14" i="4"/>
  <c r="GT12" i="4"/>
  <c r="IV2" i="4"/>
  <c r="KP2" i="4" s="1"/>
  <c r="FA10" i="4"/>
  <c r="DI10" i="4"/>
  <c r="GL10" i="4"/>
  <c r="BT10" i="4"/>
  <c r="CX10" i="4"/>
  <c r="CY10" i="4" s="1"/>
  <c r="CT10" i="4"/>
  <c r="AB10" i="4"/>
  <c r="FA9" i="4"/>
  <c r="DI9" i="4"/>
  <c r="GL9" i="4"/>
  <c r="BT9" i="4"/>
  <c r="CX9" i="4"/>
  <c r="CY9" i="4" s="1"/>
  <c r="CT9" i="4"/>
  <c r="AB9" i="4"/>
  <c r="FA8" i="4"/>
  <c r="DI8" i="4"/>
  <c r="GL8" i="4"/>
  <c r="BT8" i="4"/>
  <c r="CX8" i="4"/>
  <c r="CY8" i="4" s="1"/>
  <c r="CT8" i="4"/>
  <c r="AB8" i="4"/>
  <c r="FA7" i="4"/>
  <c r="DI7" i="4"/>
  <c r="GL7" i="4"/>
  <c r="BT7" i="4"/>
  <c r="CX7" i="4"/>
  <c r="CY7" i="4" s="1"/>
  <c r="CT7" i="4"/>
  <c r="AB7" i="4"/>
  <c r="FA6" i="4"/>
  <c r="DI6" i="4"/>
  <c r="GL6" i="4"/>
  <c r="BT6" i="4"/>
  <c r="CX6" i="4"/>
  <c r="CY6" i="4" s="1"/>
  <c r="CT6" i="4"/>
  <c r="AB6" i="4"/>
  <c r="FA5" i="4"/>
  <c r="DI5" i="4"/>
  <c r="GL5" i="4"/>
  <c r="BT5" i="4"/>
  <c r="CX5" i="4"/>
  <c r="CY5" i="4" s="1"/>
  <c r="CT5" i="4"/>
  <c r="AB5" i="4"/>
  <c r="FA4" i="4"/>
  <c r="DI4" i="4"/>
  <c r="GL4" i="4"/>
  <c r="BT4" i="4"/>
  <c r="CX4" i="4"/>
  <c r="CY4" i="4" s="1"/>
  <c r="CT4" i="4"/>
  <c r="AB4" i="4"/>
  <c r="FA3" i="4"/>
  <c r="DI3" i="4"/>
  <c r="GL3" i="4"/>
  <c r="BT3" i="4"/>
  <c r="CX3" i="4"/>
  <c r="CY3" i="4" s="1"/>
  <c r="CT3" i="4"/>
  <c r="AB3" i="4"/>
  <c r="FA33" i="4"/>
  <c r="DI33" i="4"/>
  <c r="GL33" i="4"/>
  <c r="BT33" i="4"/>
  <c r="CX33" i="4"/>
  <c r="CY33" i="4" s="1"/>
  <c r="CT33" i="4"/>
  <c r="AB33" i="4"/>
  <c r="FL2" i="4"/>
  <c r="DT2" i="4"/>
  <c r="BI2" i="4"/>
  <c r="EE10" i="4"/>
  <c r="CP10" i="4"/>
  <c r="AX10" i="4"/>
  <c r="FW9" i="4"/>
  <c r="EE9" i="4"/>
  <c r="CP9" i="4"/>
  <c r="AX9" i="4"/>
  <c r="FW8" i="4"/>
  <c r="EE8" i="4"/>
  <c r="CP8" i="4"/>
  <c r="AX8" i="4"/>
  <c r="FW7" i="4"/>
  <c r="EE7" i="4"/>
  <c r="CP7" i="4"/>
  <c r="AX7" i="4"/>
  <c r="FW6" i="4"/>
  <c r="EE6" i="4"/>
  <c r="CP6" i="4"/>
  <c r="AX6" i="4"/>
  <c r="FW5" i="4"/>
  <c r="EE5" i="4"/>
  <c r="CP5" i="4"/>
  <c r="AX5" i="4"/>
  <c r="FW4" i="4"/>
  <c r="EE4" i="4"/>
  <c r="CP4" i="4"/>
  <c r="AX4" i="4"/>
  <c r="FW3" i="4"/>
  <c r="EE3" i="4"/>
  <c r="CP3" i="4"/>
  <c r="AX3" i="4"/>
  <c r="FW33" i="4"/>
  <c r="EE33" i="4"/>
  <c r="CP33" i="4"/>
  <c r="AX33" i="4"/>
  <c r="GH2" i="4"/>
  <c r="GT2" i="4"/>
  <c r="EP2" i="4"/>
  <c r="CE2" i="4"/>
  <c r="AM2" i="4"/>
  <c r="FA24" i="4"/>
  <c r="DI24" i="4"/>
  <c r="GL24" i="4"/>
  <c r="BI24" i="4"/>
  <c r="FW23" i="4"/>
  <c r="EE23" i="4"/>
  <c r="CP23" i="4"/>
  <c r="AX23" i="4"/>
  <c r="FW31" i="4"/>
  <c r="EE31" i="4"/>
  <c r="CP31" i="4"/>
  <c r="AX31" i="4"/>
  <c r="FW22" i="4"/>
  <c r="EE22" i="4"/>
  <c r="CP22" i="4"/>
  <c r="AX22" i="4"/>
  <c r="FW21" i="4"/>
  <c r="EE21" i="4"/>
  <c r="CP21" i="4"/>
  <c r="AX21" i="4"/>
  <c r="FW20" i="4"/>
  <c r="EE20" i="4"/>
  <c r="CP20" i="4"/>
  <c r="AX20" i="4"/>
  <c r="FW19" i="4"/>
  <c r="EE19" i="4"/>
  <c r="CP19" i="4"/>
  <c r="AX19" i="4"/>
  <c r="FW18" i="4"/>
  <c r="EE18" i="4"/>
  <c r="CP18" i="4"/>
  <c r="AX18" i="4"/>
  <c r="FW32" i="4"/>
  <c r="EE32" i="4"/>
  <c r="CP32" i="4"/>
  <c r="AX32" i="4"/>
  <c r="FW17" i="4"/>
  <c r="EE17" i="4"/>
  <c r="CP17" i="4"/>
  <c r="AX17" i="4"/>
  <c r="FW16" i="4"/>
  <c r="EE16" i="4"/>
  <c r="CP16" i="4"/>
  <c r="AX16" i="4"/>
  <c r="FW15" i="4"/>
  <c r="EE15" i="4"/>
  <c r="CP15" i="4"/>
  <c r="AX15" i="4"/>
  <c r="FW14" i="4"/>
  <c r="EE14" i="4"/>
  <c r="CP14" i="4"/>
  <c r="AX14" i="4"/>
  <c r="FW13" i="4"/>
  <c r="EE13" i="4"/>
  <c r="CP13" i="4"/>
  <c r="AX13" i="4"/>
  <c r="FW12" i="4"/>
  <c r="EE12" i="4"/>
  <c r="CP12" i="4"/>
  <c r="AX12" i="4"/>
  <c r="FW11" i="4"/>
  <c r="EE11" i="4"/>
  <c r="CP11" i="4"/>
  <c r="AX11" i="4"/>
  <c r="FW10" i="4"/>
  <c r="FW24" i="4"/>
  <c r="EE24" i="4"/>
  <c r="CE24" i="4"/>
  <c r="AM24" i="4"/>
  <c r="FA23" i="4"/>
  <c r="DI23" i="4"/>
  <c r="GL23" i="4"/>
  <c r="BT23" i="4"/>
  <c r="CX23" i="4"/>
  <c r="CY23" i="4" s="1"/>
  <c r="CT23" i="4"/>
  <c r="AB23" i="4"/>
  <c r="FA31" i="4"/>
  <c r="DI31" i="4"/>
  <c r="GL31" i="4"/>
  <c r="BT31" i="4"/>
  <c r="CX31" i="4"/>
  <c r="CY31" i="4" s="1"/>
  <c r="CT31" i="4"/>
  <c r="AB31" i="4"/>
  <c r="FA22" i="4"/>
  <c r="DI22" i="4"/>
  <c r="GL22" i="4"/>
  <c r="BT22" i="4"/>
  <c r="CX22" i="4"/>
  <c r="CY22" i="4" s="1"/>
  <c r="CT22" i="4"/>
  <c r="AB22" i="4"/>
  <c r="FA21" i="4"/>
  <c r="DI21" i="4"/>
  <c r="GL21" i="4"/>
  <c r="BT21" i="4"/>
  <c r="CX21" i="4"/>
  <c r="CY21" i="4" s="1"/>
  <c r="CT21" i="4"/>
  <c r="AB21" i="4"/>
  <c r="FA20" i="4"/>
  <c r="DI20" i="4"/>
  <c r="GL20" i="4"/>
  <c r="BT20" i="4"/>
  <c r="CX20" i="4"/>
  <c r="CY20" i="4" s="1"/>
  <c r="CT20" i="4"/>
  <c r="AB20" i="4"/>
  <c r="FA19" i="4"/>
  <c r="DI19" i="4"/>
  <c r="GL19" i="4"/>
  <c r="BT19" i="4"/>
  <c r="CX19" i="4"/>
  <c r="CY19" i="4" s="1"/>
  <c r="CT19" i="4"/>
  <c r="AB19" i="4"/>
  <c r="FA18" i="4"/>
  <c r="DI18" i="4"/>
  <c r="GL18" i="4"/>
  <c r="BT18" i="4"/>
  <c r="CX18" i="4"/>
  <c r="CY18" i="4" s="1"/>
  <c r="CT18" i="4"/>
  <c r="AB18" i="4"/>
  <c r="FA32" i="4"/>
  <c r="DI32" i="4"/>
  <c r="GL32" i="4"/>
  <c r="BT32" i="4"/>
  <c r="CX32" i="4"/>
  <c r="CY32" i="4" s="1"/>
  <c r="CT32" i="4"/>
  <c r="AB32" i="4"/>
  <c r="FA17" i="4"/>
  <c r="DI17" i="4"/>
  <c r="GL17" i="4"/>
  <c r="BT17" i="4"/>
  <c r="CX17" i="4"/>
  <c r="CY17" i="4" s="1"/>
  <c r="CT17" i="4"/>
  <c r="AB17" i="4"/>
  <c r="FA16" i="4"/>
  <c r="DI16" i="4"/>
  <c r="GL16" i="4"/>
  <c r="BT16" i="4"/>
  <c r="CX16" i="4"/>
  <c r="CY16" i="4" s="1"/>
  <c r="CT16" i="4"/>
  <c r="AB16" i="4"/>
  <c r="FA15" i="4"/>
  <c r="DI15" i="4"/>
  <c r="GL15" i="4"/>
  <c r="BT15" i="4"/>
  <c r="CX15" i="4"/>
  <c r="CY15" i="4" s="1"/>
  <c r="CT15" i="4"/>
  <c r="AB15" i="4"/>
  <c r="FA14" i="4"/>
  <c r="DI14" i="4"/>
  <c r="GL14" i="4"/>
  <c r="BT14" i="4"/>
  <c r="CX14" i="4"/>
  <c r="CY14" i="4" s="1"/>
  <c r="CT14" i="4"/>
  <c r="AB14" i="4"/>
  <c r="FA13" i="4"/>
  <c r="DI13" i="4"/>
  <c r="GL13" i="4"/>
  <c r="BT13" i="4"/>
  <c r="CX13" i="4"/>
  <c r="CY13" i="4" s="1"/>
  <c r="CT13" i="4"/>
  <c r="AB13" i="4"/>
  <c r="FA12" i="4"/>
  <c r="DI12" i="4"/>
  <c r="GL12" i="4"/>
  <c r="BT12" i="4"/>
  <c r="CX12" i="4"/>
  <c r="CY12" i="4" s="1"/>
  <c r="CT12" i="4"/>
  <c r="AB12" i="4"/>
  <c r="FA11" i="4"/>
  <c r="DI11" i="4"/>
  <c r="GL11" i="4"/>
  <c r="BT11" i="4"/>
  <c r="CX11" i="4"/>
  <c r="CY11" i="4" s="1"/>
  <c r="CT11" i="4"/>
  <c r="AB11" i="4"/>
  <c r="GT7" i="4"/>
  <c r="GT6" i="4"/>
  <c r="GT3" i="4"/>
  <c r="GT33" i="4"/>
  <c r="GL2" i="4"/>
  <c r="CT2" i="4"/>
  <c r="GT10" i="4"/>
  <c r="GT9" i="4"/>
  <c r="GT8" i="4"/>
  <c r="GT5" i="4"/>
  <c r="GT4" i="4"/>
  <c r="CX2" i="4"/>
  <c r="CY2" i="4" s="1"/>
  <c r="GT24" i="4"/>
  <c r="CX24" i="4"/>
  <c r="CY24" i="4" s="1"/>
  <c r="CT24" i="4"/>
  <c r="AB24" i="4"/>
  <c r="BT3" i="2"/>
  <c r="EP25" i="2"/>
  <c r="AM22" i="2"/>
  <c r="EE24" i="2"/>
  <c r="BT23" i="2"/>
  <c r="BT2" i="2"/>
  <c r="CM23" i="2"/>
  <c r="CN23" i="2" s="1"/>
  <c r="DT10" i="2"/>
  <c r="BI25" i="2"/>
  <c r="BT5" i="2"/>
  <c r="EE23" i="2"/>
  <c r="EE2" i="2"/>
  <c r="BT9" i="2"/>
  <c r="AB8" i="2"/>
  <c r="DT22" i="2"/>
  <c r="EE7" i="2"/>
  <c r="CE4" i="2"/>
  <c r="CE10" i="2"/>
  <c r="AM25" i="2"/>
  <c r="CE22" i="2"/>
  <c r="BT7" i="2"/>
  <c r="EE19" i="2"/>
  <c r="AM4" i="2"/>
  <c r="EE3" i="2"/>
  <c r="DI23" i="2"/>
  <c r="DI2" i="2"/>
  <c r="FL10" i="2"/>
  <c r="EE9" i="2"/>
  <c r="DT25" i="2"/>
  <c r="AX8" i="2"/>
  <c r="FL22" i="2"/>
  <c r="BT6" i="2"/>
  <c r="EE5" i="2"/>
  <c r="DT4" i="2"/>
  <c r="BT24" i="2"/>
  <c r="AX3" i="2"/>
  <c r="EB11" i="8"/>
  <c r="EP10" i="2"/>
  <c r="BI10" i="2"/>
  <c r="DI9" i="2"/>
  <c r="CX25" i="2"/>
  <c r="EE8" i="2"/>
  <c r="BT8" i="2"/>
  <c r="DI7" i="2"/>
  <c r="DI6" i="2"/>
  <c r="FA19" i="2"/>
  <c r="AX19" i="2"/>
  <c r="FA5" i="2"/>
  <c r="DI5" i="2"/>
  <c r="FA24" i="2"/>
  <c r="AX24" i="2"/>
  <c r="DI3" i="2"/>
  <c r="AX23" i="2"/>
  <c r="FA2" i="2"/>
  <c r="AB2" i="2"/>
  <c r="CM9" i="2"/>
  <c r="CN9" i="2" s="1"/>
  <c r="GI3" i="2"/>
  <c r="FA9" i="2"/>
  <c r="AX9" i="2"/>
  <c r="FL25" i="2"/>
  <c r="CE25" i="2"/>
  <c r="DI8" i="2"/>
  <c r="EP22" i="2"/>
  <c r="BI22" i="2"/>
  <c r="FA7" i="2"/>
  <c r="AX7" i="2"/>
  <c r="FA6" i="2"/>
  <c r="AX6" i="2"/>
  <c r="DI19" i="2"/>
  <c r="AX5" i="2"/>
  <c r="EP4" i="2"/>
  <c r="BI4" i="2"/>
  <c r="DI24" i="2"/>
  <c r="FA3" i="2"/>
  <c r="FA23" i="2"/>
  <c r="AB23" i="2"/>
  <c r="AX2" i="2"/>
  <c r="GE27" i="2"/>
  <c r="GF27" i="2" s="1"/>
  <c r="FA10" i="2"/>
  <c r="DI10" i="2"/>
  <c r="AX10" i="2"/>
  <c r="EP9" i="2"/>
  <c r="GA9" i="2"/>
  <c r="CX9" i="2"/>
  <c r="BI9" i="2"/>
  <c r="GC25" i="2"/>
  <c r="CK40" i="2"/>
  <c r="CJ40" i="2"/>
  <c r="CK36" i="2"/>
  <c r="CJ36" i="2"/>
  <c r="CK32" i="2"/>
  <c r="CJ32" i="2"/>
  <c r="GC27" i="2"/>
  <c r="GB27" i="2"/>
  <c r="EE25" i="2"/>
  <c r="AX25" i="2"/>
  <c r="FL8" i="2"/>
  <c r="DT8" i="2"/>
  <c r="CE8" i="2"/>
  <c r="AM8" i="2"/>
  <c r="EE22" i="2"/>
  <c r="BT22" i="2"/>
  <c r="GI22" i="2"/>
  <c r="CM22" i="2"/>
  <c r="CN22" i="2" s="1"/>
  <c r="CI22" i="2"/>
  <c r="AB22" i="2"/>
  <c r="FL7" i="2"/>
  <c r="DT7" i="2"/>
  <c r="CE7" i="2"/>
  <c r="AM7" i="2"/>
  <c r="FL6" i="2"/>
  <c r="DT6" i="2"/>
  <c r="CE6" i="2"/>
  <c r="AM6" i="2"/>
  <c r="FL19" i="2"/>
  <c r="DT19" i="2"/>
  <c r="CE19" i="2"/>
  <c r="AM19" i="2"/>
  <c r="FL5" i="2"/>
  <c r="DT5" i="2"/>
  <c r="CE5" i="2"/>
  <c r="AM5" i="2"/>
  <c r="EE4" i="2"/>
  <c r="BT4" i="2"/>
  <c r="GI4" i="2"/>
  <c r="CM4" i="2"/>
  <c r="CN4" i="2" s="1"/>
  <c r="CI4" i="2"/>
  <c r="AB4" i="2"/>
  <c r="FL24" i="2"/>
  <c r="DT24" i="2"/>
  <c r="CE24" i="2"/>
  <c r="AM24" i="2"/>
  <c r="FL3" i="2"/>
  <c r="DT3" i="2"/>
  <c r="CE3" i="2"/>
  <c r="CJ41" i="2"/>
  <c r="CK41" i="2"/>
  <c r="CJ37" i="2"/>
  <c r="CK37" i="2"/>
  <c r="CJ33" i="2"/>
  <c r="CK33" i="2"/>
  <c r="CK30" i="2"/>
  <c r="CJ30" i="2"/>
  <c r="CK26" i="2"/>
  <c r="CJ26" i="2"/>
  <c r="BI3" i="2"/>
  <c r="FL23" i="2"/>
  <c r="DT23" i="2"/>
  <c r="CE23" i="2"/>
  <c r="AM23" i="2"/>
  <c r="FL2" i="2"/>
  <c r="DT2" i="2"/>
  <c r="CE2" i="2"/>
  <c r="AM2" i="2"/>
  <c r="CM8" i="2"/>
  <c r="CN8" i="2" s="1"/>
  <c r="CI7" i="2"/>
  <c r="GI7" i="2"/>
  <c r="CI6" i="2"/>
  <c r="GI6" i="2"/>
  <c r="CI19" i="2"/>
  <c r="GI19" i="2"/>
  <c r="CI5" i="2"/>
  <c r="GI5" i="2"/>
  <c r="CI24" i="2"/>
  <c r="GI24" i="2"/>
  <c r="GJ24" i="2" s="1"/>
  <c r="CI3" i="2"/>
  <c r="EE10" i="2"/>
  <c r="BT10" i="2"/>
  <c r="GI10" i="2"/>
  <c r="CM10" i="2"/>
  <c r="CN10" i="2" s="1"/>
  <c r="AB10" i="2"/>
  <c r="FL9" i="2"/>
  <c r="DT9" i="2"/>
  <c r="CE9" i="2"/>
  <c r="AM9" i="2"/>
  <c r="CK42" i="2"/>
  <c r="CJ42" i="2"/>
  <c r="CK38" i="2"/>
  <c r="CJ38" i="2"/>
  <c r="CK34" i="2"/>
  <c r="CJ34" i="2"/>
  <c r="CK29" i="2"/>
  <c r="CJ29" i="2"/>
  <c r="CJ27" i="2"/>
  <c r="CK27" i="2"/>
  <c r="FW25" i="2"/>
  <c r="FA22" i="2"/>
  <c r="DI22" i="2"/>
  <c r="AX22" i="2"/>
  <c r="EP7" i="2"/>
  <c r="GA7" i="2"/>
  <c r="CX7" i="2"/>
  <c r="BI7" i="2"/>
  <c r="EP6" i="2"/>
  <c r="GA6" i="2"/>
  <c r="CX6" i="2"/>
  <c r="BI6" i="2"/>
  <c r="EP19" i="2"/>
  <c r="GA19" i="2"/>
  <c r="CX19" i="2"/>
  <c r="BI19" i="2"/>
  <c r="EP5" i="2"/>
  <c r="GA5" i="2"/>
  <c r="CX5" i="2"/>
  <c r="BI5" i="2"/>
  <c r="FA4" i="2"/>
  <c r="DI4" i="2"/>
  <c r="AX4" i="2"/>
  <c r="EP24" i="2"/>
  <c r="GA24" i="2"/>
  <c r="CX24" i="2"/>
  <c r="BI24" i="2"/>
  <c r="EP3" i="2"/>
  <c r="GA3" i="2"/>
  <c r="CX3" i="2"/>
  <c r="CJ43" i="2"/>
  <c r="CK43" i="2"/>
  <c r="CJ39" i="2"/>
  <c r="CK39" i="2"/>
  <c r="CJ35" i="2"/>
  <c r="CK35" i="2"/>
  <c r="CK28" i="2"/>
  <c r="CJ28" i="2"/>
  <c r="GB26" i="2"/>
  <c r="GC26" i="2"/>
  <c r="FA25" i="2"/>
  <c r="DI25" i="2"/>
  <c r="BT25" i="2"/>
  <c r="GI25" i="2"/>
  <c r="GJ25" i="2" s="1"/>
  <c r="AB25" i="2"/>
  <c r="CI25" i="2"/>
  <c r="CM25" i="2"/>
  <c r="CN25" i="2" s="1"/>
  <c r="EP8" i="2"/>
  <c r="CX8" i="2"/>
  <c r="GA8" i="2"/>
  <c r="BI8" i="2"/>
  <c r="AM3" i="2"/>
  <c r="EP23" i="2"/>
  <c r="CX23" i="2"/>
  <c r="GA23" i="2"/>
  <c r="BI23" i="2"/>
  <c r="EP2" i="2"/>
  <c r="CX2" i="2"/>
  <c r="GA2" i="2"/>
  <c r="BI2" i="2"/>
  <c r="GA10" i="2"/>
  <c r="CI9" i="2"/>
  <c r="GI9" i="2"/>
  <c r="CI8" i="2"/>
  <c r="GI8" i="2"/>
  <c r="GA22" i="2"/>
  <c r="GA4" i="2"/>
  <c r="CI23" i="2"/>
  <c r="GI23" i="2"/>
  <c r="GJ23" i="2" s="1"/>
  <c r="CI2" i="2"/>
  <c r="GI2" i="2"/>
  <c r="CM7" i="2"/>
  <c r="CN7" i="2" s="1"/>
  <c r="CM6" i="2"/>
  <c r="CN6" i="2" s="1"/>
  <c r="CM19" i="2"/>
  <c r="CN19" i="2" s="1"/>
  <c r="CM5" i="2"/>
  <c r="CN5" i="2" s="1"/>
  <c r="CM24" i="2"/>
  <c r="CN24" i="2" s="1"/>
  <c r="CM3" i="2"/>
  <c r="CN3" i="2" s="1"/>
  <c r="CV2" i="6"/>
  <c r="EP19" i="6"/>
  <c r="CE19" i="6"/>
  <c r="AM19" i="6"/>
  <c r="FL6" i="6"/>
  <c r="DT6" i="6"/>
  <c r="BI6" i="6"/>
  <c r="CE5" i="6"/>
  <c r="AM5" i="6"/>
  <c r="EP22" i="6"/>
  <c r="CE22" i="6"/>
  <c r="AM22" i="6"/>
  <c r="FA4" i="6"/>
  <c r="GA4" i="6"/>
  <c r="DI4" i="6"/>
  <c r="BT4" i="6"/>
  <c r="CX4" i="6"/>
  <c r="CY4" i="6" s="1"/>
  <c r="CT4" i="6"/>
  <c r="AB4" i="6"/>
  <c r="FA3" i="6"/>
  <c r="GA3" i="6"/>
  <c r="DI3" i="6"/>
  <c r="BT3" i="6"/>
  <c r="CX3" i="6"/>
  <c r="CY3" i="6" s="1"/>
  <c r="CT3" i="6"/>
  <c r="AB3" i="6"/>
  <c r="CU28" i="6"/>
  <c r="CV28" i="6"/>
  <c r="CU26" i="6"/>
  <c r="CV26" i="6"/>
  <c r="CU24" i="6"/>
  <c r="CV24" i="6"/>
  <c r="FW5" i="6"/>
  <c r="GI5" i="6"/>
  <c r="GJ5" i="6" s="1"/>
  <c r="CP20" i="6"/>
  <c r="AX20" i="6"/>
  <c r="EP2" i="6"/>
  <c r="BI2" i="6"/>
  <c r="FW21" i="6"/>
  <c r="GI21" i="6"/>
  <c r="EP20" i="6"/>
  <c r="GA6" i="6"/>
  <c r="CX19" i="6"/>
  <c r="CY19" i="6" s="1"/>
  <c r="CT5" i="6"/>
  <c r="CX22" i="6"/>
  <c r="CY22" i="6" s="1"/>
  <c r="GI20" i="6"/>
  <c r="FL19" i="6"/>
  <c r="DT19" i="6"/>
  <c r="BI19" i="6"/>
  <c r="EP6" i="6"/>
  <c r="CE6" i="6"/>
  <c r="AM6" i="6"/>
  <c r="BI5" i="6"/>
  <c r="FL22" i="6"/>
  <c r="DT22" i="6"/>
  <c r="BI22" i="6"/>
  <c r="FW4" i="6"/>
  <c r="GI4" i="6"/>
  <c r="EE4" i="6"/>
  <c r="CP4" i="6"/>
  <c r="AX4" i="6"/>
  <c r="FW3" i="6"/>
  <c r="GI3" i="6"/>
  <c r="EE3" i="6"/>
  <c r="CP3" i="6"/>
  <c r="AX3" i="6"/>
  <c r="CU27" i="6"/>
  <c r="CV27" i="6"/>
  <c r="CU25" i="6"/>
  <c r="CV25" i="6"/>
  <c r="CU23" i="6"/>
  <c r="CV23" i="6"/>
  <c r="EE5" i="6"/>
  <c r="CP5" i="6"/>
  <c r="FA5" i="6"/>
  <c r="GA5" i="6"/>
  <c r="DI5" i="6"/>
  <c r="GA20" i="6"/>
  <c r="DI20" i="6"/>
  <c r="BT20" i="6"/>
  <c r="CX20" i="6"/>
  <c r="CY20" i="6" s="1"/>
  <c r="CT20" i="6"/>
  <c r="AB20" i="6"/>
  <c r="EE21" i="6"/>
  <c r="CP21" i="6"/>
  <c r="AX21" i="6"/>
  <c r="FL2" i="6"/>
  <c r="DT2" i="6"/>
  <c r="CE2" i="6"/>
  <c r="AM2" i="6"/>
  <c r="CX2" i="6"/>
  <c r="CY2" i="6" s="1"/>
  <c r="FA21" i="6"/>
  <c r="GA21" i="6"/>
  <c r="DI21" i="6"/>
  <c r="BT21" i="6"/>
  <c r="CX21" i="6"/>
  <c r="CY21" i="6" s="1"/>
  <c r="CT21" i="6"/>
  <c r="KL21" i="6" s="1"/>
  <c r="KM21" i="6" s="1"/>
  <c r="AB21" i="6"/>
  <c r="FL20" i="6"/>
  <c r="DT20" i="6"/>
  <c r="GI19" i="6"/>
  <c r="CX6" i="6"/>
  <c r="CY6" i="6" s="1"/>
  <c r="GA19" i="6"/>
  <c r="CT19" i="6"/>
  <c r="GI6" i="6"/>
  <c r="CX5" i="6"/>
  <c r="CY5" i="6" s="1"/>
  <c r="GA22" i="6"/>
  <c r="CT22" i="6"/>
  <c r="GI2" i="6"/>
  <c r="GJ2" i="6" s="1"/>
  <c r="GA2" i="6"/>
  <c r="DV2" i="8"/>
  <c r="DY2" i="8" s="1"/>
  <c r="DQ13" i="8"/>
  <c r="DP13" i="8"/>
  <c r="DQ11" i="8"/>
  <c r="DP11" i="8"/>
  <c r="DQ9" i="8"/>
  <c r="DP9" i="8"/>
  <c r="DQ7" i="8"/>
  <c r="DP7" i="8"/>
  <c r="DQ5" i="8"/>
  <c r="DP5" i="8"/>
  <c r="DQ3" i="8"/>
  <c r="DP3" i="8"/>
  <c r="BM18" i="8"/>
  <c r="BN18" i="8"/>
  <c r="DV12" i="8"/>
  <c r="DY12" i="8" s="1"/>
  <c r="DP12" i="8"/>
  <c r="DQ12" i="8"/>
  <c r="DV10" i="8"/>
  <c r="DY10" i="8" s="1"/>
  <c r="DP10" i="8"/>
  <c r="DQ10" i="8"/>
  <c r="DV8" i="8"/>
  <c r="DY8" i="8" s="1"/>
  <c r="DP8" i="8"/>
  <c r="DQ8" i="8"/>
  <c r="DV6" i="8"/>
  <c r="DY6" i="8" s="1"/>
  <c r="DP6" i="8"/>
  <c r="DQ6" i="8"/>
  <c r="DV4" i="8"/>
  <c r="DY4" i="8" s="1"/>
  <c r="DP4" i="8"/>
  <c r="DQ4" i="8"/>
  <c r="BM2" i="8"/>
  <c r="DQ16" i="8"/>
  <c r="DP16" i="8"/>
  <c r="BN12" i="8"/>
  <c r="BM12" i="8"/>
  <c r="BN10" i="8"/>
  <c r="BM10" i="8"/>
  <c r="BN8" i="8"/>
  <c r="BM8" i="8"/>
  <c r="BN6" i="8"/>
  <c r="BM6" i="8"/>
  <c r="BN4" i="8"/>
  <c r="BM4" i="8"/>
  <c r="DP2" i="8"/>
  <c r="BM13" i="8"/>
  <c r="BN13" i="8"/>
  <c r="BM11" i="8"/>
  <c r="BN11" i="8"/>
  <c r="BM9" i="8"/>
  <c r="BN9" i="8"/>
  <c r="BM7" i="8"/>
  <c r="BN7" i="8"/>
  <c r="BM5" i="8"/>
  <c r="BN5" i="8"/>
  <c r="BM3" i="8"/>
  <c r="BN3" i="8"/>
  <c r="DV16" i="8"/>
  <c r="DV13" i="8"/>
  <c r="DY13" i="8" s="1"/>
  <c r="DV11" i="8"/>
  <c r="DY11" i="8" s="1"/>
  <c r="DV9" i="8"/>
  <c r="DY9" i="8" s="1"/>
  <c r="DV7" i="8"/>
  <c r="DY7" i="8" s="1"/>
  <c r="DV5" i="8"/>
  <c r="DY5" i="8" s="1"/>
  <c r="DV3" i="8"/>
  <c r="DY3" i="8" s="1"/>
  <c r="KL20" i="6" l="1"/>
  <c r="KM20" i="6" s="1"/>
  <c r="KL11" i="2"/>
  <c r="KM11" i="2" s="1"/>
  <c r="GE11" i="2"/>
  <c r="GF11" i="2" s="1"/>
  <c r="GB11" i="2"/>
  <c r="GC11" i="2"/>
  <c r="OK11" i="2"/>
  <c r="OL11" i="2" s="1"/>
  <c r="ND3" i="6"/>
  <c r="NE3" i="6" s="1"/>
  <c r="OK8" i="2"/>
  <c r="OL8" i="2" s="1"/>
  <c r="KS23" i="4"/>
  <c r="KT23" i="4" s="1"/>
  <c r="GJ11" i="2"/>
  <c r="KS11" i="2"/>
  <c r="JW6" i="8"/>
  <c r="JX6" i="8" s="1"/>
  <c r="JW10" i="8"/>
  <c r="JX10" i="8" s="1"/>
  <c r="JW3" i="8"/>
  <c r="JX3" i="8" s="1"/>
  <c r="JW7" i="8"/>
  <c r="JX7" i="8" s="1"/>
  <c r="JW11" i="8"/>
  <c r="JX11" i="8" s="1"/>
  <c r="JW4" i="8"/>
  <c r="JX4" i="8" s="1"/>
  <c r="JW8" i="8"/>
  <c r="JX8" i="8" s="1"/>
  <c r="JW12" i="8"/>
  <c r="JX12" i="8" s="1"/>
  <c r="JW5" i="8"/>
  <c r="JX5" i="8" s="1"/>
  <c r="JW9" i="8"/>
  <c r="JX9" i="8" s="1"/>
  <c r="JW13" i="8"/>
  <c r="JX13" i="8" s="1"/>
  <c r="DX2" i="8"/>
  <c r="JO2" i="8"/>
  <c r="JN2" i="8"/>
  <c r="KS17" i="4"/>
  <c r="NV17" i="4" s="1"/>
  <c r="CU6" i="6"/>
  <c r="ND6" i="6"/>
  <c r="NE6" i="6" s="1"/>
  <c r="CU2" i="6"/>
  <c r="ND2" i="6"/>
  <c r="NE2" i="6" s="1"/>
  <c r="ND5" i="6"/>
  <c r="NE5" i="6" s="1"/>
  <c r="KL4" i="6"/>
  <c r="KM4" i="6" s="1"/>
  <c r="ND4" i="6"/>
  <c r="NE4" i="6" s="1"/>
  <c r="KS11" i="4"/>
  <c r="KT11" i="4" s="1"/>
  <c r="KS18" i="4"/>
  <c r="KT18" i="4" s="1"/>
  <c r="KS13" i="4"/>
  <c r="NV13" i="4" s="1"/>
  <c r="KS15" i="4"/>
  <c r="KT15" i="4" s="1"/>
  <c r="KS22" i="4"/>
  <c r="NV22" i="4" s="1"/>
  <c r="NO11" i="4"/>
  <c r="NP11" i="4" s="1"/>
  <c r="NO13" i="4"/>
  <c r="NP13" i="4" s="1"/>
  <c r="NO15" i="4"/>
  <c r="NP15" i="4" s="1"/>
  <c r="NO17" i="4"/>
  <c r="NP17" i="4" s="1"/>
  <c r="NO18" i="4"/>
  <c r="NP18" i="4" s="1"/>
  <c r="NO20" i="4"/>
  <c r="NP20" i="4" s="1"/>
  <c r="NO22" i="4"/>
  <c r="NP22" i="4" s="1"/>
  <c r="NO23" i="4"/>
  <c r="NP23" i="4" s="1"/>
  <c r="NO4" i="4"/>
  <c r="NP4" i="4" s="1"/>
  <c r="NO6" i="4"/>
  <c r="NP6" i="4" s="1"/>
  <c r="NO8" i="4"/>
  <c r="NP8" i="4" s="1"/>
  <c r="NO10" i="4"/>
  <c r="NP10" i="4" s="1"/>
  <c r="KS20" i="4"/>
  <c r="KT20" i="4" s="1"/>
  <c r="KT22" i="4"/>
  <c r="KL24" i="4"/>
  <c r="KM24" i="4" s="1"/>
  <c r="NO24" i="4"/>
  <c r="NP24" i="4" s="1"/>
  <c r="NO12" i="4"/>
  <c r="NP12" i="4" s="1"/>
  <c r="NO14" i="4"/>
  <c r="NP14" i="4" s="1"/>
  <c r="NO16" i="4"/>
  <c r="NP16" i="4" s="1"/>
  <c r="NO19" i="4"/>
  <c r="NP19" i="4" s="1"/>
  <c r="NO21" i="4"/>
  <c r="NP21" i="4" s="1"/>
  <c r="NO31" i="4"/>
  <c r="NP31" i="4" s="1"/>
  <c r="NO3" i="4"/>
  <c r="NP3" i="4" s="1"/>
  <c r="NO5" i="4"/>
  <c r="NP5" i="4" s="1"/>
  <c r="NO7" i="4"/>
  <c r="NP7" i="4" s="1"/>
  <c r="NO9" i="4"/>
  <c r="NP9" i="4" s="1"/>
  <c r="OK10" i="2"/>
  <c r="OL10" i="2" s="1"/>
  <c r="OK4" i="2"/>
  <c r="OL4" i="2" s="1"/>
  <c r="OK2" i="2"/>
  <c r="OL2" i="2" s="1"/>
  <c r="KL9" i="2"/>
  <c r="KM9" i="2" s="1"/>
  <c r="OK9" i="2"/>
  <c r="OL9" i="2" s="1"/>
  <c r="OK3" i="2"/>
  <c r="OL3" i="2" s="1"/>
  <c r="OK5" i="2"/>
  <c r="OL5" i="2" s="1"/>
  <c r="OK19" i="2"/>
  <c r="OL19" i="2" s="1"/>
  <c r="OK6" i="2"/>
  <c r="OL6" i="2" s="1"/>
  <c r="OK7" i="2"/>
  <c r="OL7" i="2" s="1"/>
  <c r="KL3" i="6"/>
  <c r="KM3" i="6" s="1"/>
  <c r="KL12" i="4"/>
  <c r="KM12" i="4" s="1"/>
  <c r="KL14" i="4"/>
  <c r="KM14" i="4" s="1"/>
  <c r="KL16" i="4"/>
  <c r="KM16" i="4" s="1"/>
  <c r="KL32" i="4"/>
  <c r="KM32" i="4" s="1"/>
  <c r="KL19" i="4"/>
  <c r="KM19" i="4" s="1"/>
  <c r="KL21" i="4"/>
  <c r="KM21" i="4" s="1"/>
  <c r="KL31" i="4"/>
  <c r="KM31" i="4" s="1"/>
  <c r="KL3" i="4"/>
  <c r="KM3" i="4" s="1"/>
  <c r="KL5" i="4"/>
  <c r="KM5" i="4" s="1"/>
  <c r="KL7" i="4"/>
  <c r="KM7" i="4" s="1"/>
  <c r="KL9" i="4"/>
  <c r="KM9" i="4" s="1"/>
  <c r="DW2" i="8"/>
  <c r="KL10" i="4"/>
  <c r="KM10" i="4" s="1"/>
  <c r="KL4" i="4"/>
  <c r="KM4" i="4" s="1"/>
  <c r="KL8" i="4"/>
  <c r="KM8" i="4" s="1"/>
  <c r="GU5" i="4"/>
  <c r="KS5" i="4"/>
  <c r="GU9" i="4"/>
  <c r="KS9" i="4"/>
  <c r="GU33" i="4"/>
  <c r="KS33" i="4"/>
  <c r="KT33" i="4" s="1"/>
  <c r="GU6" i="4"/>
  <c r="KS6" i="4"/>
  <c r="GU2" i="4"/>
  <c r="KS2" i="4"/>
  <c r="NV2" i="4" s="1"/>
  <c r="GU12" i="4"/>
  <c r="KS12" i="4"/>
  <c r="GU16" i="4"/>
  <c r="KS16" i="4"/>
  <c r="GU19" i="4"/>
  <c r="KS19" i="4"/>
  <c r="GU31" i="4"/>
  <c r="KS31" i="4"/>
  <c r="GU24" i="4"/>
  <c r="KS24" i="4"/>
  <c r="GU4" i="4"/>
  <c r="KS4" i="4"/>
  <c r="GU8" i="4"/>
  <c r="KS8" i="4"/>
  <c r="GU10" i="4"/>
  <c r="KS10" i="4"/>
  <c r="GU3" i="4"/>
  <c r="KS3" i="4"/>
  <c r="GU7" i="4"/>
  <c r="KS7" i="4"/>
  <c r="IW2" i="4"/>
  <c r="GU14" i="4"/>
  <c r="KS14" i="4"/>
  <c r="GU32" i="4"/>
  <c r="KS32" i="4"/>
  <c r="KT32" i="4" s="1"/>
  <c r="GU21" i="4"/>
  <c r="KS21" i="4"/>
  <c r="KL11" i="4"/>
  <c r="KM11" i="4" s="1"/>
  <c r="KL13" i="4"/>
  <c r="KM13" i="4" s="1"/>
  <c r="KL15" i="4"/>
  <c r="KM15" i="4" s="1"/>
  <c r="KL17" i="4"/>
  <c r="KM17" i="4" s="1"/>
  <c r="KL18" i="4"/>
  <c r="KM18" i="4" s="1"/>
  <c r="KL20" i="4"/>
  <c r="KM20" i="4" s="1"/>
  <c r="KL22" i="4"/>
  <c r="KM22" i="4" s="1"/>
  <c r="KL23" i="4"/>
  <c r="KM23" i="4" s="1"/>
  <c r="KL33" i="4"/>
  <c r="KM33" i="4" s="1"/>
  <c r="KL6" i="4"/>
  <c r="KM6" i="4" s="1"/>
  <c r="KH2" i="4"/>
  <c r="NO2" i="4" s="1"/>
  <c r="NP2" i="4" s="1"/>
  <c r="CV6" i="6"/>
  <c r="KL8" i="2"/>
  <c r="KM8" i="2" s="1"/>
  <c r="KL2" i="2"/>
  <c r="KM2" i="2" s="1"/>
  <c r="KL5" i="2"/>
  <c r="KM5" i="2" s="1"/>
  <c r="KL19" i="2"/>
  <c r="KM19" i="2" s="1"/>
  <c r="KL6" i="2"/>
  <c r="KM6" i="2" s="1"/>
  <c r="KL7" i="2"/>
  <c r="KM7" i="2" s="1"/>
  <c r="KL10" i="2"/>
  <c r="KM10" i="2" s="1"/>
  <c r="GJ8" i="2"/>
  <c r="KS8" i="2"/>
  <c r="GJ9" i="2"/>
  <c r="KS9" i="2"/>
  <c r="GJ5" i="2"/>
  <c r="KS5" i="2"/>
  <c r="GJ19" i="2"/>
  <c r="KS19" i="2"/>
  <c r="GJ6" i="2"/>
  <c r="KS6" i="2"/>
  <c r="GJ7" i="2"/>
  <c r="KS7" i="2"/>
  <c r="GJ4" i="2"/>
  <c r="KS4" i="2"/>
  <c r="GJ22" i="2"/>
  <c r="KS22" i="2"/>
  <c r="KT22" i="2" s="1"/>
  <c r="KL4" i="2"/>
  <c r="KM4" i="2" s="1"/>
  <c r="KL22" i="2"/>
  <c r="KM22" i="2" s="1"/>
  <c r="GJ2" i="2"/>
  <c r="KS2" i="2"/>
  <c r="OR2" i="2" s="1"/>
  <c r="GJ10" i="2"/>
  <c r="KS10" i="2"/>
  <c r="GJ3" i="2"/>
  <c r="KS3" i="2"/>
  <c r="KL3" i="2"/>
  <c r="KM3" i="2" s="1"/>
  <c r="KL22" i="6"/>
  <c r="KM22" i="6" s="1"/>
  <c r="GJ6" i="6"/>
  <c r="KS6" i="6"/>
  <c r="GJ4" i="6"/>
  <c r="KS4" i="6"/>
  <c r="KJ20" i="6"/>
  <c r="KL2" i="6"/>
  <c r="KM2" i="6" s="1"/>
  <c r="KS2" i="6"/>
  <c r="NK2" i="6" s="1"/>
  <c r="KS5" i="6"/>
  <c r="GJ19" i="6"/>
  <c r="KS19" i="6"/>
  <c r="KT19" i="6" s="1"/>
  <c r="GJ3" i="6"/>
  <c r="KS3" i="6"/>
  <c r="GJ20" i="6"/>
  <c r="KS20" i="6"/>
  <c r="KT20" i="6" s="1"/>
  <c r="GJ21" i="6"/>
  <c r="KS21" i="6"/>
  <c r="KT21" i="6" s="1"/>
  <c r="KL19" i="6"/>
  <c r="KM19" i="6" s="1"/>
  <c r="KL5" i="6"/>
  <c r="KM5" i="6" s="1"/>
  <c r="KL6" i="6"/>
  <c r="KM6" i="6" s="1"/>
  <c r="KS22" i="6"/>
  <c r="KT22" i="6" s="1"/>
  <c r="CU2" i="4"/>
  <c r="CV2" i="4"/>
  <c r="GP2" i="4"/>
  <c r="GQ2" i="4" s="1"/>
  <c r="CV11" i="4"/>
  <c r="GP11" i="4"/>
  <c r="GQ11" i="4" s="1"/>
  <c r="CU11" i="4"/>
  <c r="CV13" i="4"/>
  <c r="GP13" i="4"/>
  <c r="GQ13" i="4" s="1"/>
  <c r="CU13" i="4"/>
  <c r="CV15" i="4"/>
  <c r="GP15" i="4"/>
  <c r="GQ15" i="4" s="1"/>
  <c r="CU15" i="4"/>
  <c r="CV17" i="4"/>
  <c r="GP17" i="4"/>
  <c r="GQ17" i="4" s="1"/>
  <c r="CU17" i="4"/>
  <c r="CV18" i="4"/>
  <c r="GP18" i="4"/>
  <c r="GQ18" i="4" s="1"/>
  <c r="CU18" i="4"/>
  <c r="CV20" i="4"/>
  <c r="GP20" i="4"/>
  <c r="GQ20" i="4" s="1"/>
  <c r="CU20" i="4"/>
  <c r="CV22" i="4"/>
  <c r="GP22" i="4"/>
  <c r="GQ22" i="4" s="1"/>
  <c r="CU22" i="4"/>
  <c r="CV23" i="4"/>
  <c r="GP23" i="4"/>
  <c r="GQ23" i="4" s="1"/>
  <c r="CU23" i="4"/>
  <c r="GM24" i="4"/>
  <c r="GN24" i="4"/>
  <c r="CV3" i="4"/>
  <c r="CU3" i="4"/>
  <c r="GP3" i="4"/>
  <c r="GQ3" i="4" s="1"/>
  <c r="CV5" i="4"/>
  <c r="CU5" i="4"/>
  <c r="GP5" i="4"/>
  <c r="GQ5" i="4" s="1"/>
  <c r="CV7" i="4"/>
  <c r="CU7" i="4"/>
  <c r="GP7" i="4"/>
  <c r="GQ7" i="4" s="1"/>
  <c r="CV9" i="4"/>
  <c r="CU9" i="4"/>
  <c r="GP9" i="4"/>
  <c r="GQ9" i="4" s="1"/>
  <c r="GN2" i="4"/>
  <c r="GM2" i="4"/>
  <c r="GM11" i="4"/>
  <c r="GN11" i="4"/>
  <c r="CV12" i="4"/>
  <c r="GP12" i="4"/>
  <c r="GQ12" i="4" s="1"/>
  <c r="CU12" i="4"/>
  <c r="GM12" i="4"/>
  <c r="GN12" i="4"/>
  <c r="GM13" i="4"/>
  <c r="GN13" i="4"/>
  <c r="CV14" i="4"/>
  <c r="GP14" i="4"/>
  <c r="GQ14" i="4" s="1"/>
  <c r="CU14" i="4"/>
  <c r="GM14" i="4"/>
  <c r="GN14" i="4"/>
  <c r="GM15" i="4"/>
  <c r="GN15" i="4"/>
  <c r="CV16" i="4"/>
  <c r="GP16" i="4"/>
  <c r="GQ16" i="4" s="1"/>
  <c r="CU16" i="4"/>
  <c r="GM16" i="4"/>
  <c r="GN16" i="4"/>
  <c r="GM17" i="4"/>
  <c r="GN17" i="4"/>
  <c r="CV32" i="4"/>
  <c r="GP32" i="4"/>
  <c r="GQ32" i="4" s="1"/>
  <c r="CU32" i="4"/>
  <c r="GM32" i="4"/>
  <c r="GN32" i="4"/>
  <c r="GM18" i="4"/>
  <c r="GN18" i="4"/>
  <c r="CV19" i="4"/>
  <c r="GP19" i="4"/>
  <c r="GQ19" i="4" s="1"/>
  <c r="CU19" i="4"/>
  <c r="GM19" i="4"/>
  <c r="GN19" i="4"/>
  <c r="GM20" i="4"/>
  <c r="GN20" i="4"/>
  <c r="CV21" i="4"/>
  <c r="GP21" i="4"/>
  <c r="GQ21" i="4" s="1"/>
  <c r="CU21" i="4"/>
  <c r="GM21" i="4"/>
  <c r="GN21" i="4"/>
  <c r="GM22" i="4"/>
  <c r="GN22" i="4"/>
  <c r="CV31" i="4"/>
  <c r="GP31" i="4"/>
  <c r="GQ31" i="4" s="1"/>
  <c r="CU31" i="4"/>
  <c r="GM31" i="4"/>
  <c r="GN31" i="4"/>
  <c r="GM23" i="4"/>
  <c r="GN23" i="4"/>
  <c r="CV33" i="4"/>
  <c r="CU33" i="4"/>
  <c r="GP33" i="4"/>
  <c r="GQ33" i="4" s="1"/>
  <c r="GM33" i="4"/>
  <c r="GN33" i="4"/>
  <c r="GM3" i="4"/>
  <c r="GN3" i="4"/>
  <c r="CV4" i="4"/>
  <c r="CU4" i="4"/>
  <c r="GP4" i="4"/>
  <c r="GQ4" i="4" s="1"/>
  <c r="GM4" i="4"/>
  <c r="GN4" i="4"/>
  <c r="GM5" i="4"/>
  <c r="GN5" i="4"/>
  <c r="CV6" i="4"/>
  <c r="CU6" i="4"/>
  <c r="GP6" i="4"/>
  <c r="GQ6" i="4" s="1"/>
  <c r="GM6" i="4"/>
  <c r="GN6" i="4"/>
  <c r="GM7" i="4"/>
  <c r="GN7" i="4"/>
  <c r="CV8" i="4"/>
  <c r="CU8" i="4"/>
  <c r="GP8" i="4"/>
  <c r="GQ8" i="4" s="1"/>
  <c r="GM8" i="4"/>
  <c r="GN8" i="4"/>
  <c r="GM9" i="4"/>
  <c r="GN9" i="4"/>
  <c r="CV10" i="4"/>
  <c r="CU10" i="4"/>
  <c r="GP10" i="4"/>
  <c r="GQ10" i="4" s="1"/>
  <c r="GM10" i="4"/>
  <c r="GN10" i="4"/>
  <c r="CV24" i="4"/>
  <c r="GP24" i="4"/>
  <c r="GQ24" i="4" s="1"/>
  <c r="CU24" i="4"/>
  <c r="CK2" i="2"/>
  <c r="CJ2" i="2"/>
  <c r="GE2" i="2"/>
  <c r="GF2" i="2" s="1"/>
  <c r="GB4" i="2"/>
  <c r="GC4" i="2"/>
  <c r="GB22" i="2"/>
  <c r="GC22" i="2"/>
  <c r="CK8" i="2"/>
  <c r="CJ8" i="2"/>
  <c r="GE8" i="2"/>
  <c r="GF8" i="2" s="1"/>
  <c r="CJ9" i="2"/>
  <c r="CK9" i="2"/>
  <c r="GE9" i="2"/>
  <c r="GF9" i="2" s="1"/>
  <c r="GB10" i="2"/>
  <c r="GC10" i="2"/>
  <c r="GB2" i="2"/>
  <c r="GC2" i="2"/>
  <c r="GB23" i="2"/>
  <c r="GC23" i="2"/>
  <c r="GB8" i="2"/>
  <c r="GC8" i="2"/>
  <c r="CJ25" i="2"/>
  <c r="CK25" i="2"/>
  <c r="GE25" i="2"/>
  <c r="GF25" i="2" s="1"/>
  <c r="GC24" i="2"/>
  <c r="GB24" i="2"/>
  <c r="GC6" i="2"/>
  <c r="GB6" i="2"/>
  <c r="GC7" i="2"/>
  <c r="GB7" i="2"/>
  <c r="CJ3" i="2"/>
  <c r="CK3" i="2"/>
  <c r="GE3" i="2"/>
  <c r="GF3" i="2" s="1"/>
  <c r="CJ24" i="2"/>
  <c r="CK24" i="2"/>
  <c r="GE24" i="2"/>
  <c r="GF24" i="2" s="1"/>
  <c r="CJ5" i="2"/>
  <c r="CK5" i="2"/>
  <c r="GE5" i="2"/>
  <c r="GF5" i="2" s="1"/>
  <c r="CJ19" i="2"/>
  <c r="CK19" i="2"/>
  <c r="GE19" i="2"/>
  <c r="GF19" i="2" s="1"/>
  <c r="CJ6" i="2"/>
  <c r="CK6" i="2"/>
  <c r="GE6" i="2"/>
  <c r="GF6" i="2" s="1"/>
  <c r="CJ7" i="2"/>
  <c r="CK7" i="2"/>
  <c r="GE7" i="2"/>
  <c r="GF7" i="2" s="1"/>
  <c r="CK4" i="2"/>
  <c r="CJ4" i="2"/>
  <c r="GE4" i="2"/>
  <c r="GF4" i="2" s="1"/>
  <c r="CK23" i="2"/>
  <c r="CJ23" i="2"/>
  <c r="GE23" i="2"/>
  <c r="GF23" i="2" s="1"/>
  <c r="GC3" i="2"/>
  <c r="GB3" i="2"/>
  <c r="GC5" i="2"/>
  <c r="GB5" i="2"/>
  <c r="GC19" i="2"/>
  <c r="GB19" i="2"/>
  <c r="CK10" i="2"/>
  <c r="CJ10" i="2"/>
  <c r="GE10" i="2"/>
  <c r="GF10" i="2" s="1"/>
  <c r="CK22" i="2"/>
  <c r="CJ22" i="2"/>
  <c r="GE22" i="2"/>
  <c r="GF22" i="2" s="1"/>
  <c r="GC9" i="2"/>
  <c r="GB9" i="2"/>
  <c r="GB2" i="6"/>
  <c r="GC2" i="6"/>
  <c r="CV21" i="6"/>
  <c r="CU21" i="6"/>
  <c r="GE21" i="6"/>
  <c r="GF21" i="6" s="1"/>
  <c r="GC21" i="6"/>
  <c r="GB21" i="6"/>
  <c r="CV20" i="6"/>
  <c r="CU20" i="6"/>
  <c r="GE20" i="6"/>
  <c r="GF20" i="6" s="1"/>
  <c r="GB20" i="6"/>
  <c r="GC20" i="6"/>
  <c r="GC6" i="6"/>
  <c r="GB6" i="6"/>
  <c r="CV3" i="6"/>
  <c r="CU3" i="6"/>
  <c r="GE3" i="6"/>
  <c r="GF3" i="6" s="1"/>
  <c r="GC3" i="6"/>
  <c r="GB3" i="6"/>
  <c r="GE6" i="6"/>
  <c r="GF6" i="6" s="1"/>
  <c r="GB22" i="6"/>
  <c r="GC22" i="6"/>
  <c r="GE19" i="6"/>
  <c r="GF19" i="6" s="1"/>
  <c r="CV19" i="6"/>
  <c r="CU19" i="6"/>
  <c r="CU22" i="6"/>
  <c r="GE22" i="6"/>
  <c r="GF22" i="6" s="1"/>
  <c r="CV22" i="6"/>
  <c r="GC19" i="6"/>
  <c r="GB19" i="6"/>
  <c r="GC5" i="6"/>
  <c r="GB5" i="6"/>
  <c r="CV5" i="6"/>
  <c r="CU5" i="6"/>
  <c r="GE5" i="6"/>
  <c r="GF5" i="6" s="1"/>
  <c r="CV4" i="6"/>
  <c r="CU4" i="6"/>
  <c r="GE4" i="6"/>
  <c r="GF4" i="6" s="1"/>
  <c r="GC4" i="6"/>
  <c r="GB4" i="6"/>
  <c r="GE2" i="6"/>
  <c r="GF2" i="6" s="1"/>
  <c r="DW3" i="8"/>
  <c r="DX3" i="8"/>
  <c r="DW7" i="8"/>
  <c r="DX7" i="8"/>
  <c r="DY16" i="8"/>
  <c r="DW16" i="8"/>
  <c r="DX16" i="8"/>
  <c r="DX6" i="8"/>
  <c r="DW6" i="8"/>
  <c r="DX10" i="8"/>
  <c r="DW10" i="8"/>
  <c r="DW11" i="8"/>
  <c r="DX11" i="8"/>
  <c r="DW5" i="8"/>
  <c r="DX5" i="8"/>
  <c r="DW9" i="8"/>
  <c r="DX9" i="8"/>
  <c r="DW13" i="8"/>
  <c r="DX13" i="8"/>
  <c r="DX4" i="8"/>
  <c r="DW4" i="8"/>
  <c r="DX8" i="8"/>
  <c r="DW8" i="8"/>
  <c r="DX12" i="8"/>
  <c r="DW12" i="8"/>
  <c r="NV23" i="4" l="1"/>
  <c r="NW23" i="4" s="1"/>
  <c r="NV11" i="4"/>
  <c r="KT17" i="4"/>
  <c r="KT13" i="4"/>
  <c r="NV18" i="4"/>
  <c r="NW18" i="4" s="1"/>
  <c r="NW11" i="4"/>
  <c r="NW17" i="4"/>
  <c r="OS2" i="2"/>
  <c r="NL2" i="6"/>
  <c r="NW2" i="4"/>
  <c r="NW22" i="4"/>
  <c r="NW13" i="4"/>
  <c r="KT11" i="2"/>
  <c r="OR11" i="2"/>
  <c r="KT4" i="6"/>
  <c r="NK4" i="6"/>
  <c r="KT6" i="6"/>
  <c r="NK6" i="6"/>
  <c r="KT3" i="6"/>
  <c r="NK3" i="6"/>
  <c r="KT5" i="6"/>
  <c r="NK5" i="6"/>
  <c r="NV15" i="4"/>
  <c r="NV20" i="4"/>
  <c r="KT21" i="4"/>
  <c r="NV21" i="4"/>
  <c r="KT14" i="4"/>
  <c r="NV14" i="4"/>
  <c r="KT7" i="4"/>
  <c r="NV7" i="4"/>
  <c r="KT3" i="4"/>
  <c r="NV3" i="4"/>
  <c r="KT10" i="4"/>
  <c r="NV10" i="4"/>
  <c r="KT8" i="4"/>
  <c r="NV8" i="4"/>
  <c r="KT4" i="4"/>
  <c r="NV4" i="4"/>
  <c r="KT24" i="4"/>
  <c r="NV24" i="4"/>
  <c r="KT31" i="4"/>
  <c r="NV31" i="4"/>
  <c r="NW31" i="4" s="1"/>
  <c r="KT19" i="4"/>
  <c r="NV19" i="4"/>
  <c r="KT16" i="4"/>
  <c r="NV16" i="4"/>
  <c r="KT12" i="4"/>
  <c r="NV12" i="4"/>
  <c r="KT6" i="4"/>
  <c r="NV6" i="4"/>
  <c r="KT9" i="4"/>
  <c r="NV9" i="4"/>
  <c r="KT5" i="4"/>
  <c r="NV5" i="4"/>
  <c r="KT3" i="2"/>
  <c r="OR3" i="2"/>
  <c r="KT10" i="2"/>
  <c r="OR10" i="2"/>
  <c r="KT4" i="2"/>
  <c r="OR4" i="2"/>
  <c r="KT7" i="2"/>
  <c r="OR7" i="2"/>
  <c r="KT6" i="2"/>
  <c r="OR6" i="2"/>
  <c r="KT19" i="2"/>
  <c r="OR19" i="2"/>
  <c r="KT5" i="2"/>
  <c r="OR5" i="2"/>
  <c r="KT9" i="2"/>
  <c r="OR9" i="2"/>
  <c r="KT8" i="2"/>
  <c r="OR8" i="2"/>
  <c r="KT2" i="2"/>
  <c r="KT2" i="4"/>
  <c r="KT2" i="6"/>
  <c r="KJ2" i="4"/>
  <c r="KI2" i="4"/>
  <c r="KL2" i="4"/>
  <c r="KM2" i="4" s="1"/>
  <c r="OS9" i="2" l="1"/>
  <c r="OS19" i="2"/>
  <c r="OS7" i="2"/>
  <c r="OS3" i="2"/>
  <c r="NW9" i="4"/>
  <c r="NW12" i="4"/>
  <c r="NW16" i="4"/>
  <c r="NW19" i="4"/>
  <c r="NW24" i="4"/>
  <c r="NW10" i="4"/>
  <c r="NW7" i="4"/>
  <c r="NW21" i="4"/>
  <c r="NL5" i="6"/>
  <c r="NL6" i="6"/>
  <c r="OS11" i="2"/>
  <c r="OS8" i="2"/>
  <c r="OS5" i="2"/>
  <c r="OS6" i="2"/>
  <c r="OS4" i="2"/>
  <c r="OS10" i="2"/>
  <c r="NW5" i="4"/>
  <c r="NW6" i="4"/>
  <c r="NW4" i="4"/>
  <c r="NW8" i="4"/>
  <c r="NW3" i="4"/>
  <c r="NW14" i="4"/>
  <c r="NW20" i="4"/>
  <c r="NL3" i="6"/>
  <c r="NL4" i="6"/>
  <c r="NW15" i="4"/>
</calcChain>
</file>

<file path=xl/sharedStrings.xml><?xml version="1.0" encoding="utf-8"?>
<sst xmlns="http://schemas.openxmlformats.org/spreadsheetml/2006/main" count="3680" uniqueCount="1652">
  <si>
    <t>TT</t>
  </si>
  <si>
    <t>Lớp</t>
  </si>
  <si>
    <t>Mã SV</t>
  </si>
  <si>
    <t>Họ đệm</t>
  </si>
  <si>
    <t>Tên</t>
  </si>
  <si>
    <t>Ngày sinh</t>
  </si>
  <si>
    <t>Giới</t>
  </si>
  <si>
    <t>Nơi sinh</t>
  </si>
  <si>
    <t>GDTC(2TC)</t>
  </si>
  <si>
    <t>TIN HỌC (3TC)</t>
  </si>
  <si>
    <t>VẼ XÂY DỰNG 1(3TC)</t>
  </si>
  <si>
    <t>NGOẠI NGỮ 1 (3TC)</t>
  </si>
  <si>
    <t>CHÍNH TRỊ (4TC)</t>
  </si>
  <si>
    <t>CƠ HỌC CÔNG TRÌNH  (3TC)</t>
  </si>
  <si>
    <t>PHÁP LUẬT (2TC)</t>
  </si>
  <si>
    <t>NGOẠI NGỮ 2 (2TC)</t>
  </si>
  <si>
    <t>VẼ XÂY DỰNG 2 (3TC)</t>
  </si>
  <si>
    <t>VẬT LIỆU XÂY DỰNG (2TC)</t>
  </si>
  <si>
    <t>CẤP THOÁT NƯỚC(2TC)</t>
  </si>
  <si>
    <t>CẤU TẠO KTNDD(4TC)</t>
  </si>
  <si>
    <t>KỸ THUẬT ĐCT(2TC)</t>
  </si>
  <si>
    <t>TIN ỨNG DỤNG AUTOCAD(3TC)</t>
  </si>
  <si>
    <t xml:space="preserve"> KIẾN TRÚC CÔNG TRÌNH DÂN DỤNG(3TC)</t>
  </si>
  <si>
    <t>CK8</t>
  </si>
  <si>
    <t>11CK080103</t>
  </si>
  <si>
    <t>Nguyễn Quang</t>
  </si>
  <si>
    <t>Anh</t>
  </si>
  <si>
    <t>20/12/2001</t>
  </si>
  <si>
    <t>Nam</t>
  </si>
  <si>
    <t xml:space="preserve"> Quốc Oai - Hà Nội</t>
  </si>
  <si>
    <t>11CK080104</t>
  </si>
  <si>
    <t>Đoàn Thị</t>
  </si>
  <si>
    <t>Đài</t>
  </si>
  <si>
    <t>07/06/2001</t>
  </si>
  <si>
    <t>Nữ</t>
  </si>
  <si>
    <t xml:space="preserve"> Phúc Thọ - Hà Nội</t>
  </si>
  <si>
    <t>11CK080105</t>
  </si>
  <si>
    <t xml:space="preserve">Ngọc Thanh </t>
  </si>
  <si>
    <t>Dụng</t>
  </si>
  <si>
    <t>26/05/1997</t>
  </si>
  <si>
    <t>Sơn Động - Bắc Giang</t>
  </si>
  <si>
    <t>11CK080106</t>
  </si>
  <si>
    <t>Trần Xuân</t>
  </si>
  <si>
    <t>Dũng</t>
  </si>
  <si>
    <t>08/08/1996</t>
  </si>
  <si>
    <t>Vũ Thư - Thái Bình</t>
  </si>
  <si>
    <t>11CK080108</t>
  </si>
  <si>
    <t>Phạm Đức</t>
  </si>
  <si>
    <t>Hiển</t>
  </si>
  <si>
    <t>29/06/2001</t>
  </si>
  <si>
    <t xml:space="preserve"> Mỹ Đức- Hà Nội</t>
  </si>
  <si>
    <t>11CK080110</t>
  </si>
  <si>
    <t>Phan Minh</t>
  </si>
  <si>
    <t>Hiếu</t>
  </si>
  <si>
    <t>15/02/2001</t>
  </si>
  <si>
    <t>Kiến Xương - Thái Bình</t>
  </si>
  <si>
    <t>11CK080111</t>
  </si>
  <si>
    <t>Nguyễn Công</t>
  </si>
  <si>
    <t>Hoàng</t>
  </si>
  <si>
    <t>16/03/2001</t>
  </si>
  <si>
    <t xml:space="preserve"> Gò Vấp - TP Hồ Chí Minh</t>
  </si>
  <si>
    <t>11CK080112</t>
  </si>
  <si>
    <t>Vũ Hoàng</t>
  </si>
  <si>
    <t>Huy</t>
  </si>
  <si>
    <t>05/02/2000</t>
  </si>
  <si>
    <t>Hưng Hà - Thái Bình</t>
  </si>
  <si>
    <t>11CK080113</t>
  </si>
  <si>
    <t>Trương Duy</t>
  </si>
  <si>
    <t>Khánh</t>
  </si>
  <si>
    <t>02/09/2000</t>
  </si>
  <si>
    <t>11CK080114</t>
  </si>
  <si>
    <t>Cao Tùng</t>
  </si>
  <si>
    <t>Lâm</t>
  </si>
  <si>
    <t>02/09/2001</t>
  </si>
  <si>
    <t>TP Sầm Sơn - Thanh Hoá</t>
  </si>
  <si>
    <t>11CK080116</t>
  </si>
  <si>
    <t>Đinh Văn</t>
  </si>
  <si>
    <t>Long</t>
  </si>
  <si>
    <t>23/01/2001</t>
  </si>
  <si>
    <t>Ba Vì - Hà Nội</t>
  </si>
  <si>
    <t>11CK080118</t>
  </si>
  <si>
    <t>Nguyễn Diệu</t>
  </si>
  <si>
    <t>Ly</t>
  </si>
  <si>
    <t>03/06/2001</t>
  </si>
  <si>
    <t>Hà Nội</t>
  </si>
  <si>
    <t>11CK080119</t>
  </si>
  <si>
    <t>Hà Quang</t>
  </si>
  <si>
    <t>Mạnh</t>
  </si>
  <si>
    <t>17/09/2001</t>
  </si>
  <si>
    <t xml:space="preserve"> Đông Hưng - Thái Bình</t>
  </si>
  <si>
    <t>11CK080120</t>
  </si>
  <si>
    <t>Nguyễn Huy</t>
  </si>
  <si>
    <t>Minh</t>
  </si>
  <si>
    <t>11/01/2001</t>
  </si>
  <si>
    <t>11CK080121</t>
  </si>
  <si>
    <t>Lưu Đài</t>
  </si>
  <si>
    <t>25/06/2001</t>
  </si>
  <si>
    <t>Thanh Trì - Hà Nội</t>
  </si>
  <si>
    <t>11CK080122</t>
  </si>
  <si>
    <t>Nguyễn Minh</t>
  </si>
  <si>
    <t>Nghĩa</t>
  </si>
  <si>
    <t>08/09/2001</t>
  </si>
  <si>
    <t>11CK080123</t>
  </si>
  <si>
    <t>Nguyễn Hồng</t>
  </si>
  <si>
    <t>Ngọc</t>
  </si>
  <si>
    <t>02/12/2000</t>
  </si>
  <si>
    <t>Thanh Hà - Hải Dương</t>
  </si>
  <si>
    <t>11CK080124</t>
  </si>
  <si>
    <t>Nguyễn Văn</t>
  </si>
  <si>
    <t>25/10/1998</t>
  </si>
  <si>
    <t>Thạch Hà - Hà Tĩnh</t>
  </si>
  <si>
    <t>11CK080127</t>
  </si>
  <si>
    <t>Phạm Văn</t>
  </si>
  <si>
    <t>Phương</t>
  </si>
  <si>
    <t>11/06/1999</t>
  </si>
  <si>
    <t>Tiền Hải - Thái Bình</t>
  </si>
  <si>
    <t>11CK080129</t>
  </si>
  <si>
    <t>Nguyễn Đình</t>
  </si>
  <si>
    <t>Quân</t>
  </si>
  <si>
    <t>11/09/2000</t>
  </si>
  <si>
    <t>Hà Đông - Hà Nội</t>
  </si>
  <si>
    <t>11CK080131</t>
  </si>
  <si>
    <t>Vương Văn</t>
  </si>
  <si>
    <t>Thiện</t>
  </si>
  <si>
    <t>10/04/2001</t>
  </si>
  <si>
    <t>11CK080132</t>
  </si>
  <si>
    <t>Dương Quang</t>
  </si>
  <si>
    <t>Trường</t>
  </si>
  <si>
    <t>24/11/2001</t>
  </si>
  <si>
    <t xml:space="preserve"> Thuận Thành - Bắc Ninh</t>
  </si>
  <si>
    <t>11CK080134</t>
  </si>
  <si>
    <t>Nguyễn Anh</t>
  </si>
  <si>
    <t>Tú</t>
  </si>
  <si>
    <t>30/06/2001</t>
  </si>
  <si>
    <t>Đông Anh - Hà Nội</t>
  </si>
  <si>
    <t>11CK080135</t>
  </si>
  <si>
    <t>Lê Thanh</t>
  </si>
  <si>
    <t>Tùng</t>
  </si>
  <si>
    <t>19/08/2001</t>
  </si>
  <si>
    <t>Phú Xuyên - Hà Nội</t>
  </si>
  <si>
    <t>11CK080137</t>
  </si>
  <si>
    <t>Trần Công</t>
  </si>
  <si>
    <t>Tường</t>
  </si>
  <si>
    <t>18/05/2001</t>
  </si>
  <si>
    <t>11CK080139</t>
  </si>
  <si>
    <t>Phạm Thành</t>
  </si>
  <si>
    <t>Vinh</t>
  </si>
  <si>
    <t>03/04/2001</t>
  </si>
  <si>
    <t>Bình Xuyên - Vĩnh Phúc</t>
  </si>
  <si>
    <t>11CK080140</t>
  </si>
  <si>
    <t>Bùi Hồng</t>
  </si>
  <si>
    <t>09/05/2001</t>
  </si>
  <si>
    <t>Ngọc Lặc- Thanh Hoá</t>
  </si>
  <si>
    <t>11CK080141</t>
  </si>
  <si>
    <t>Nguyễn Thế</t>
  </si>
  <si>
    <t>Chiến</t>
  </si>
  <si>
    <t>12/10/2000</t>
  </si>
  <si>
    <t>Hoài Đức - Hà Nội</t>
  </si>
  <si>
    <t>11CK080142</t>
  </si>
  <si>
    <t>Nhữ Văn</t>
  </si>
  <si>
    <t>Thái</t>
  </si>
  <si>
    <t>01/06/1995</t>
  </si>
  <si>
    <t>Thanh Liêm - Hà Nam</t>
  </si>
  <si>
    <t>11CK080143</t>
  </si>
  <si>
    <t>Phạm Thanh</t>
  </si>
  <si>
    <t>17/03/2001</t>
  </si>
  <si>
    <t>Hải Hậu - Nam Định</t>
  </si>
  <si>
    <t>11CK080144</t>
  </si>
  <si>
    <t>13/06/2001</t>
  </si>
  <si>
    <t>Hậu Lộc - Thanh Hoá</t>
  </si>
  <si>
    <t>11CK080146</t>
  </si>
  <si>
    <t>Phan</t>
  </si>
  <si>
    <t>13/9/1996</t>
  </si>
  <si>
    <t>11CK080148</t>
  </si>
  <si>
    <t xml:space="preserve">Nguyễn Đức </t>
  </si>
  <si>
    <t>Duyệt</t>
  </si>
  <si>
    <t>14/11/1998</t>
  </si>
  <si>
    <t>Thái Thuỵ - Thái Bình</t>
  </si>
  <si>
    <t>11CK080149</t>
  </si>
  <si>
    <t>Lê Tuấn</t>
  </si>
  <si>
    <t>25/08/1999</t>
  </si>
  <si>
    <t xml:space="preserve">Thọ Xuân - Thanh Hóa </t>
  </si>
  <si>
    <t>11CK080150</t>
  </si>
  <si>
    <t xml:space="preserve">Vũ An </t>
  </si>
  <si>
    <t>31/10/2001</t>
  </si>
  <si>
    <t>Hoàn Kiếm - Hà Nội</t>
  </si>
  <si>
    <t>11CK080151</t>
  </si>
  <si>
    <t>Phí Bá</t>
  </si>
  <si>
    <t>CK6 bị xóa tên nhập học vào CK8, điểm GDTC, GDQP được bảo luu</t>
  </si>
  <si>
    <t>27/03/1999</t>
  </si>
  <si>
    <t>Thạch Thất - Hà Nội</t>
  </si>
  <si>
    <t>11CK080152</t>
  </si>
  <si>
    <t xml:space="preserve">Nguyễn Hữu </t>
  </si>
  <si>
    <t>Phúc Thọ - Hà Nội</t>
  </si>
  <si>
    <t>11CK080153</t>
  </si>
  <si>
    <t xml:space="preserve">Đặng Minh </t>
  </si>
  <si>
    <t xml:space="preserve">Cường </t>
  </si>
  <si>
    <t>Nhập học muộn</t>
  </si>
  <si>
    <t>Yên Mô - Ninh Bình</t>
  </si>
  <si>
    <t>GDTC (Điểm chữ)</t>
  </si>
  <si>
    <t>GDTC (Điểm 4)</t>
  </si>
  <si>
    <t>GDTC (TEXT)</t>
  </si>
  <si>
    <t>GDQP VÀ AN NINH(3TC)</t>
  </si>
  <si>
    <t>GDQP (Điểm chữ)</t>
  </si>
  <si>
    <t>GDQP(Điểm 4)</t>
  </si>
  <si>
    <t>GDQP (TEXT)</t>
  </si>
  <si>
    <t>ĐIỂM TB KIỂM TRA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</si>
  <si>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</si>
  <si>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</si>
  <si>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</si>
  <si>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</si>
  <si>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</si>
  <si>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</si>
  <si>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THI VẼ XÂY DỰNG 1-L1</t>
  </si>
  <si>
    <t>THI VẼ XÂY DỰNG 1-L2</t>
  </si>
  <si>
    <t>TB VẼ XÂY DỰNG 1-L1</t>
  </si>
  <si>
    <t>VẼ XÂY DỰNG 1(Điểm chữ)</t>
  </si>
  <si>
    <t>VẼ XÂY DỰNG 1(Điểm 4)</t>
  </si>
  <si>
    <t>VẼ XÂY DỰNG 1 111</t>
  </si>
  <si>
    <t>THI NGOẠI NGỮ 1-L1</t>
  </si>
  <si>
    <t>THI NGOẠI NGỮ 1-L2</t>
  </si>
  <si>
    <t>TB NGOẠI NGỮ 1-L1</t>
  </si>
  <si>
    <t>NGOẠI NGỮ 1 (Điểm chữ)</t>
  </si>
  <si>
    <t>NGOẠI NGỮ 1 (Điểm 4)</t>
  </si>
  <si>
    <t>NGOẠI NGỮ 1 111</t>
  </si>
  <si>
    <t>THI CHÍNH TRỊ-L1</t>
  </si>
  <si>
    <t>THI CHÍNH TRỊ-L2</t>
  </si>
  <si>
    <t>TB CHÍNH TRỊ-L1</t>
  </si>
  <si>
    <t>CHÍNH TRỊ (Điểm chữ)</t>
  </si>
  <si>
    <t>CHÍNH TRỊ (Điểm 4)</t>
  </si>
  <si>
    <t>CHÍNH TRỊ 111</t>
  </si>
  <si>
    <t>THI CHCT-L1</t>
  </si>
  <si>
    <t>THI CHCT-L2</t>
  </si>
  <si>
    <t>TB CHCT-L1</t>
  </si>
  <si>
    <t>CHCT (Điểm chữ)</t>
  </si>
  <si>
    <t>CHCT (Điểm 4)</t>
  </si>
  <si>
    <t>CHCT 111</t>
  </si>
  <si>
    <t>CHCT(3TC)</t>
  </si>
  <si>
    <t>CHCT (3TC)</t>
  </si>
  <si>
    <t>THI PL-L1</t>
  </si>
  <si>
    <t>THI PL-L2</t>
  </si>
  <si>
    <t>TB PL-L1</t>
  </si>
  <si>
    <t>PHÁP LUẬT(Điểm chữ)</t>
  </si>
  <si>
    <t>PL (Điểm 4)</t>
  </si>
  <si>
    <t>PL 111</t>
  </si>
  <si>
    <t>PL (2TC)</t>
  </si>
  <si>
    <t>TÍN CHỈ KỲ I</t>
  </si>
  <si>
    <t>TBC HỌC KỲ I</t>
  </si>
  <si>
    <t>TBC HỌC KỲ I -11</t>
  </si>
  <si>
    <t xml:space="preserve">XÉT LÊN LỚP (TBC HỌC KỲ)
03.07.2020
</t>
  </si>
  <si>
    <t>TÍN CHỈ TÍCH LŨY KỲ 1</t>
  </si>
  <si>
    <t>TBC TÍCH LŨY KỲ 1 -11</t>
  </si>
  <si>
    <t xml:space="preserve">XÉT LÊN LỚP
KỲ 1 (TBC TÍCH LŨY)
</t>
  </si>
  <si>
    <t xml:space="preserve">XÉT LÊN LỚP
03.07.2020 (Họp HĐ)
</t>
  </si>
  <si>
    <t>THI NGOẠI NGỮ 2-L1</t>
  </si>
  <si>
    <t>THI NGOẠI NGỮ 2-L2</t>
  </si>
  <si>
    <t>TB NGOẠI NGỮ 2-L1</t>
  </si>
  <si>
    <t>NGOẠI NGỮ 2 (Điểm chữ)</t>
  </si>
  <si>
    <t>NGOẠI NGỮ 2 (Điểm 4)</t>
  </si>
  <si>
    <t>NGOẠI NGỮ 2 111</t>
  </si>
  <si>
    <t>THI VẼ XD2-L1</t>
  </si>
  <si>
    <t>THI VẼ XD2-L2</t>
  </si>
  <si>
    <t>TB VẼ XD2-L1</t>
  </si>
  <si>
    <t>VXD2 (Điểm chữ)</t>
  </si>
  <si>
    <t>VXD2 (Điểm 4)</t>
  </si>
  <si>
    <t>VXD2 111</t>
  </si>
  <si>
    <t>VXD2(3TC)</t>
  </si>
  <si>
    <t>VXD2 (3TC)</t>
  </si>
  <si>
    <t>THI VLXD-L1</t>
  </si>
  <si>
    <t>THI VLXD-L2</t>
  </si>
  <si>
    <t>TB VLXD-L1</t>
  </si>
  <si>
    <t>VLXD (Điểm chữ)</t>
  </si>
  <si>
    <t>VLXD (Điểm 4)</t>
  </si>
  <si>
    <t>VLXD 111</t>
  </si>
  <si>
    <t>VLXD(2TC)</t>
  </si>
  <si>
    <t>THI CTN-L1</t>
  </si>
  <si>
    <t>THI CTN-L2</t>
  </si>
  <si>
    <t>TB CTN-L1</t>
  </si>
  <si>
    <t>CTN(Điểm chữ)</t>
  </si>
  <si>
    <t>CTN (Điểm 4)</t>
  </si>
  <si>
    <t>CTN111</t>
  </si>
  <si>
    <t>CTN (2TC)</t>
  </si>
  <si>
    <t>THI CTKTNDD-L1</t>
  </si>
  <si>
    <t>THI CTKTNDD-L2</t>
  </si>
  <si>
    <t>TB CTKTNDD-L1</t>
  </si>
  <si>
    <t>CTKTNDD(Điểm chữ)</t>
  </si>
  <si>
    <t>CTKTNDD(Điểm 4)</t>
  </si>
  <si>
    <t>CTKTNDD111</t>
  </si>
  <si>
    <t>CTKTNDD(4TC)</t>
  </si>
  <si>
    <t>CTKTNDD (4TC)</t>
  </si>
  <si>
    <t>THI KT ĐCT-L1</t>
  </si>
  <si>
    <t>THI KT ĐCT-L2</t>
  </si>
  <si>
    <t>TB KT ĐCT-L1</t>
  </si>
  <si>
    <t>KT ĐCT(Điểm chữ)</t>
  </si>
  <si>
    <t>KT ĐCT(Điểm 4)</t>
  </si>
  <si>
    <t>KT ĐCT111</t>
  </si>
  <si>
    <t>KT ĐCT(2TC)</t>
  </si>
  <si>
    <t>THI TIN UD-L1</t>
  </si>
  <si>
    <t>THI TIN UD-L2</t>
  </si>
  <si>
    <t>TB TIN UD-L1</t>
  </si>
  <si>
    <t>TIN UD(Điểm chữ)</t>
  </si>
  <si>
    <t>TIN UD (Điểm 4)</t>
  </si>
  <si>
    <t>TIN UD111</t>
  </si>
  <si>
    <t>TIN UD (3TC)</t>
  </si>
  <si>
    <t>THI KTCTDD-L1</t>
  </si>
  <si>
    <t>THI KTCTDD-L2</t>
  </si>
  <si>
    <t>TB KTCTDD-L1</t>
  </si>
  <si>
    <t>KTCTDD(Điểm chữ)</t>
  </si>
  <si>
    <t>KTCTDD(Điểm 4)</t>
  </si>
  <si>
    <t>KTCTDD111</t>
  </si>
  <si>
    <t>KTCTDD(3TC)</t>
  </si>
  <si>
    <t>TCHT KỲ II</t>
  </si>
  <si>
    <t>TBC HỌC KỲ II</t>
  </si>
  <si>
    <t>TBC HỌC KỲ II -11</t>
  </si>
  <si>
    <t xml:space="preserve">XÉT LÊN LỚP TBC HỌC KỲ II 
</t>
  </si>
  <si>
    <t>TCHT NĂM 1</t>
  </si>
  <si>
    <t>TBC HỌC NĂM 1</t>
  </si>
  <si>
    <t>TBC HỌC NĂM 111</t>
  </si>
  <si>
    <t>TC TÍCH LŨY NĂM 1</t>
  </si>
  <si>
    <t>TBC TÍCH LŨY NĂM 1</t>
  </si>
  <si>
    <t xml:space="preserve">XÉT LÊN LỚP NĂM 1
</t>
  </si>
  <si>
    <t>THI TRẮC ĐỊA-L1</t>
  </si>
  <si>
    <t>THI TRẮC ĐỊA-L2</t>
  </si>
  <si>
    <t>TB TRẮC ĐỊA-L1</t>
  </si>
  <si>
    <t>TRẮC ĐỊA(2TC)</t>
  </si>
  <si>
    <t>TRẮC ĐỊA(Điểm chữ)</t>
  </si>
  <si>
    <t>TRẮC ĐỊA(Điểm 4)</t>
  </si>
  <si>
    <t>TRẮC ĐỊA 111</t>
  </si>
  <si>
    <t>TRẮC ĐỊA (2TC)</t>
  </si>
  <si>
    <t xml:space="preserve"> THI HTKTĐT -L1</t>
  </si>
  <si>
    <t xml:space="preserve"> THI HTKTĐT -L2</t>
  </si>
  <si>
    <t>TB HTKTĐT-L1</t>
  </si>
  <si>
    <t>HẠ TẦNG KỸ THUẬT ĐÔ THỊ (2TC)</t>
  </si>
  <si>
    <t>HTKTĐT(Điểm chữ)</t>
  </si>
  <si>
    <t>HTKTĐT (Điểm 4)</t>
  </si>
  <si>
    <t>HTKTĐT111</t>
  </si>
  <si>
    <t>HTKTĐT (2TC)</t>
  </si>
  <si>
    <t>THI KCBTCT-L1</t>
  </si>
  <si>
    <t>THI KCBTCT-L2</t>
  </si>
  <si>
    <t>TB KCBTCT-L1</t>
  </si>
  <si>
    <t>KẾT CẤU BTCT (3TC)</t>
  </si>
  <si>
    <t>KCBTCT(Điểm chữ)</t>
  </si>
  <si>
    <t>KCBTCT (Điểm 4)</t>
  </si>
  <si>
    <t>KCBTCT 111</t>
  </si>
  <si>
    <t>KCBTCT (3TC)</t>
  </si>
  <si>
    <t>THI TCCTXD-L1</t>
  </si>
  <si>
    <t>THI TCCTXD-L2</t>
  </si>
  <si>
    <t>TB TCCTXD-L1</t>
  </si>
  <si>
    <t>THI CÔNG CÔNG TRÌNH XÂY DỰNG (3TC)</t>
  </si>
  <si>
    <t>TCCTXD(Điểm chữ)</t>
  </si>
  <si>
    <t>TCCTXD (Điểm 4)</t>
  </si>
  <si>
    <t>TCCTXD 111</t>
  </si>
  <si>
    <t>TCCTXD (3TC)</t>
  </si>
  <si>
    <t>TCCTXD(3TC)</t>
  </si>
  <si>
    <t>THI KTNT-L1</t>
  </si>
  <si>
    <t>THI KTNT-L2</t>
  </si>
  <si>
    <t>TB KTNT-L1</t>
  </si>
  <si>
    <t>KIẾN TRÚC NỘI THẤT (3TC)</t>
  </si>
  <si>
    <t>KTNT(Điểm chữ)</t>
  </si>
  <si>
    <t>KTNT (Điểm 4)</t>
  </si>
  <si>
    <t>KTNT 111</t>
  </si>
  <si>
    <t>KTNT (3TC)</t>
  </si>
  <si>
    <t>KTNT(3TC)</t>
  </si>
  <si>
    <t>THI PLXD-L1</t>
  </si>
  <si>
    <t>THI PLXD-L2</t>
  </si>
  <si>
    <t>TB PLXD-L1</t>
  </si>
  <si>
    <t>PHÁP LUẬT XÂY DỰNG(2TC)</t>
  </si>
  <si>
    <t>PLXD(Điểm chữ)</t>
  </si>
  <si>
    <t>PLXD(Điểm 4)</t>
  </si>
  <si>
    <t>PLXD111</t>
  </si>
  <si>
    <t>PLXD(2TC)</t>
  </si>
  <si>
    <t>THI TIN UD SKETCHUP-L1</t>
  </si>
  <si>
    <t>THI TIN UD SKETCHUP-L2</t>
  </si>
  <si>
    <t>TB TIN UD SKETCHUP-L1</t>
  </si>
  <si>
    <t>TIN ỨNG DỤNG SKETCHUP(3TC)</t>
  </si>
  <si>
    <t>TIN UD SKETCHUP(Điểm chữ)</t>
  </si>
  <si>
    <t>TIN UD SKETCHUP (Điểm 4)</t>
  </si>
  <si>
    <t>TIN UD SKETCHUP 111</t>
  </si>
  <si>
    <t>TIN UD SKETCHUP (3TC)</t>
  </si>
  <si>
    <t>TIN UD SKETCHUP(3TC)</t>
  </si>
  <si>
    <t>THI ĐA NHÀ Ở THẤP TẦNG  ĐA1-L1</t>
  </si>
  <si>
    <t>THI ĐA NHÀ Ở THẤP TẦNG  ĐA1-L2</t>
  </si>
  <si>
    <t>TB ĐA NHÀ Ở TT ĐA1-L1</t>
  </si>
  <si>
    <t>ĐỒ ÁN NHÀ Ở THẤP TẦNG ĐA1(1TC)</t>
  </si>
  <si>
    <t>ĐỒ ÁN NHÀ Ở THẤP TẦNG ĐA1(Điểm chữ)</t>
  </si>
  <si>
    <t>ĐỒ ÁN NHÀ Ở TT ĐA1 (Điểm 4)</t>
  </si>
  <si>
    <t>ĐỒ ÁN NHÀ Ở TT ĐA1 111</t>
  </si>
  <si>
    <t>ĐỒ ÁN NHÀ Ở TT ĐA1 (1TC)</t>
  </si>
  <si>
    <t>ĐỒ ÁN NHÀ Ở TT ĐA1(1TC)</t>
  </si>
  <si>
    <t>CB1</t>
  </si>
  <si>
    <t>CK9</t>
  </si>
  <si>
    <t xml:space="preserve">Đào Tiến </t>
  </si>
  <si>
    <t>CB1,2</t>
  </si>
  <si>
    <t>11CK080145</t>
  </si>
  <si>
    <t>Lê Văn</t>
  </si>
  <si>
    <t>Thoại</t>
  </si>
  <si>
    <t>QĐXT số 250 ngày 17/8/2020</t>
  </si>
  <si>
    <t>3/12/2001</t>
  </si>
  <si>
    <t>Yên  Mỹ - Hưng Yên</t>
  </si>
  <si>
    <t>11CK080147</t>
  </si>
  <si>
    <t>Tuấn</t>
  </si>
  <si>
    <t>6/9/2001</t>
  </si>
  <si>
    <t>TP Yên Bái - Yên Bái</t>
  </si>
  <si>
    <t>11CK080130</t>
  </si>
  <si>
    <t>Phạm Như</t>
  </si>
  <si>
    <t>Quyền</t>
  </si>
  <si>
    <t>14/04/2000</t>
  </si>
  <si>
    <t xml:space="preserve"> Khoái Châu - Hưng Yên</t>
  </si>
  <si>
    <t>11CK060108</t>
  </si>
  <si>
    <t>Nguyễn Hữu</t>
  </si>
  <si>
    <t>QĐXT số 250 ngày 17/8/2020; QĐ số 87 chuyển xuống CK7 ngày 20/2/2019; QĐ số 358 ngày 4/9/2019 Cbáo KQHT lần 1; QĐ số 188 ngày 27.6.2020 chuyển CK7 xuống CK8</t>
  </si>
  <si>
    <t>12/11/1999</t>
  </si>
  <si>
    <t>Tĩnh Gia - Thanh Hóa</t>
  </si>
  <si>
    <t>11CK080101</t>
  </si>
  <si>
    <t>Nguyễn Hoàng</t>
  </si>
  <si>
    <t>An</t>
  </si>
  <si>
    <t>QĐXT số 195 ngày 3/7/2020</t>
  </si>
  <si>
    <t>14/03/2001</t>
  </si>
  <si>
    <t>Nông Cống- Thanh Hoá</t>
  </si>
  <si>
    <t>11CK080126</t>
  </si>
  <si>
    <t>Đặng Nhân</t>
  </si>
  <si>
    <t>Phú</t>
  </si>
  <si>
    <t>15/07/2001</t>
  </si>
  <si>
    <t>11CK080125</t>
  </si>
  <si>
    <t xml:space="preserve">Cấn Thị </t>
  </si>
  <si>
    <t>Nhật</t>
  </si>
  <si>
    <t>22/07/2001</t>
  </si>
  <si>
    <t>11CK080133</t>
  </si>
  <si>
    <t>Hoàng Anh</t>
  </si>
  <si>
    <t>06/07/1998</t>
  </si>
  <si>
    <t xml:space="preserve"> Yên Thế - Bắc Giang</t>
  </si>
  <si>
    <t>11CK080117</t>
  </si>
  <si>
    <t>Đỗ</t>
  </si>
  <si>
    <t>02/01/2001</t>
  </si>
  <si>
    <t>11CK080109</t>
  </si>
  <si>
    <t>Lý Hoàng</t>
  </si>
  <si>
    <t>04/11/2001</t>
  </si>
  <si>
    <t>Văn Giang - Hưng Yên</t>
  </si>
  <si>
    <t>11CK080138</t>
  </si>
  <si>
    <t>Nguyễn Quốc</t>
  </si>
  <si>
    <t>Việt</t>
  </si>
  <si>
    <t>27/12/2001</t>
  </si>
  <si>
    <t>11CK080115</t>
  </si>
  <si>
    <t>Bùi Hải</t>
  </si>
  <si>
    <t>Lịch</t>
  </si>
  <si>
    <t>QĐXT số 32 ngày 13/01/2020</t>
  </si>
  <si>
    <t>11CK080107</t>
  </si>
  <si>
    <t>Hải</t>
  </si>
  <si>
    <t>01/01/2001</t>
  </si>
  <si>
    <t>11CK080102</t>
  </si>
  <si>
    <t>Trần Tuấn</t>
  </si>
  <si>
    <t>27/09/1999</t>
  </si>
  <si>
    <t>Yên Lập- Phú Thọ</t>
  </si>
  <si>
    <t>11CK080136</t>
  </si>
  <si>
    <t>Cao Lâm</t>
  </si>
  <si>
    <t>20/11/2001</t>
  </si>
  <si>
    <t>Đan Phượng - Hà Nội</t>
  </si>
  <si>
    <t>11CK080128</t>
  </si>
  <si>
    <t>Nguyễn Thị Lan</t>
  </si>
  <si>
    <t>09/11/2001</t>
  </si>
  <si>
    <t>KINH TẾ VI MÔ (2TC)</t>
  </si>
  <si>
    <t>NGUYÊN LÝ KẾ TOÁN(3TC)</t>
  </si>
  <si>
    <t>QUẢN TRỊ HỌC(2TC)</t>
  </si>
  <si>
    <t>PHÁP LUẬT ĐẠI CƯƠNG(2TC)</t>
  </si>
  <si>
    <t>KTTCDN1 (4TC)</t>
  </si>
  <si>
    <t>LAO ĐỘNG TIỀN LƯƠNG(2TC)</t>
  </si>
  <si>
    <t>KTTCDN2 (4TC)</t>
  </si>
  <si>
    <t xml:space="preserve"> NGUYÊN LÝ THỐNG KÊ  (2TC)</t>
  </si>
  <si>
    <t xml:space="preserve"> LÝ THUYẾT TÀI CHÍNH TIỀN TỆ (2TC)</t>
  </si>
  <si>
    <t>THUẾ(2TC)</t>
  </si>
  <si>
    <t>TÀI CHÍNH DN1 (2TC)</t>
  </si>
  <si>
    <t>CKT17</t>
  </si>
  <si>
    <t>11KT170101</t>
  </si>
  <si>
    <t>Nguyễn Đỗ Ngọc</t>
  </si>
  <si>
    <t>Diệp</t>
  </si>
  <si>
    <t>09/01/2001</t>
  </si>
  <si>
    <t>11KT170102</t>
  </si>
  <si>
    <t>Nguyễn Thị Linh</t>
  </si>
  <si>
    <t>Hương</t>
  </si>
  <si>
    <t>22/09/2001</t>
  </si>
  <si>
    <t>Thanh Oai -  Hà Nội</t>
  </si>
  <si>
    <t>11KT170103</t>
  </si>
  <si>
    <t>Lê Thị Mai</t>
  </si>
  <si>
    <t>25/02/2001</t>
  </si>
  <si>
    <t>11KT170105</t>
  </si>
  <si>
    <t>Vũ Thu</t>
  </si>
  <si>
    <t>Huyền</t>
  </si>
  <si>
    <t>25/05/2001</t>
  </si>
  <si>
    <t xml:space="preserve"> Thọ Xuân -Thanh Hóa</t>
  </si>
  <si>
    <t>11KT170106</t>
  </si>
  <si>
    <t>Bùi Thị</t>
  </si>
  <si>
    <t>Lan</t>
  </si>
  <si>
    <t>01/11/1997</t>
  </si>
  <si>
    <t xml:space="preserve"> Hải Hậu - Nam Định</t>
  </si>
  <si>
    <t>11KT170107</t>
  </si>
  <si>
    <t>Linh</t>
  </si>
  <si>
    <t>14/07/2001</t>
  </si>
  <si>
    <t>11KT170108</t>
  </si>
  <si>
    <t>Trịnh Thị</t>
  </si>
  <si>
    <t>27/12/1996</t>
  </si>
  <si>
    <t>11KT170109</t>
  </si>
  <si>
    <t xml:space="preserve">Lý Thị </t>
  </si>
  <si>
    <t>14/12/2001</t>
  </si>
  <si>
    <t>Hà Giang</t>
  </si>
  <si>
    <t>11KT170110</t>
  </si>
  <si>
    <t>Lê Thị Diệu</t>
  </si>
  <si>
    <t>Thúy</t>
  </si>
  <si>
    <t>20/07/2001</t>
  </si>
  <si>
    <t xml:space="preserve"> Đăk Song - Đắk Lắk</t>
  </si>
  <si>
    <t>11KT170111</t>
  </si>
  <si>
    <t>Nguyễn Thị Huyền</t>
  </si>
  <si>
    <t>Trang</t>
  </si>
  <si>
    <t>28/04/2000</t>
  </si>
  <si>
    <t xml:space="preserve"> Thanh Oai - Hà Nội</t>
  </si>
  <si>
    <t>11KT170112</t>
  </si>
  <si>
    <t>Đỗ Thị Thu</t>
  </si>
  <si>
    <t>Vân</t>
  </si>
  <si>
    <t>01/09/2001</t>
  </si>
  <si>
    <t xml:space="preserve"> Thạch Thất - Hà Nội</t>
  </si>
  <si>
    <t>11KT170113</t>
  </si>
  <si>
    <t>Tạ Thị Thanh</t>
  </si>
  <si>
    <t>Xuân</t>
  </si>
  <si>
    <t>09/08/2001</t>
  </si>
  <si>
    <t xml:space="preserve"> Gia Viễn - Ninh Bình</t>
  </si>
  <si>
    <t>11KT170114</t>
  </si>
  <si>
    <t>Đào Thu</t>
  </si>
  <si>
    <t>06/12/2001</t>
  </si>
  <si>
    <t>Đông Hưng - Thái Bình</t>
  </si>
  <si>
    <t>11KT170115</t>
  </si>
  <si>
    <t>Nguyễn Thu</t>
  </si>
  <si>
    <t>29/02/2000</t>
  </si>
  <si>
    <t xml:space="preserve"> Đoàn Hùng -Phú Thọ</t>
  </si>
  <si>
    <t>11KT170116</t>
  </si>
  <si>
    <t>Phan Thị Thanh</t>
  </si>
  <si>
    <t>08/05/1999</t>
  </si>
  <si>
    <t xml:space="preserve"> Tiền Hải - Thái Bình</t>
  </si>
  <si>
    <t>11KT170117</t>
  </si>
  <si>
    <t>Phan Thị Khánh</t>
  </si>
  <si>
    <t>Quỳnh</t>
  </si>
  <si>
    <t>18/11/2001</t>
  </si>
  <si>
    <t>11KT170118</t>
  </si>
  <si>
    <t>06/01/2001</t>
  </si>
  <si>
    <t>Kim Bảng -  Hà Nam</t>
  </si>
  <si>
    <t>11KT170119</t>
  </si>
  <si>
    <t>Nguyễn Thị Phương</t>
  </si>
  <si>
    <t>Hoa</t>
  </si>
  <si>
    <t>21/10/2001</t>
  </si>
  <si>
    <t>11KT170121</t>
  </si>
  <si>
    <t>Đặng Việt</t>
  </si>
  <si>
    <t>31/05/2001</t>
  </si>
  <si>
    <t>Chương Mỹ - Hà Nội</t>
  </si>
  <si>
    <t>11KT170122</t>
  </si>
  <si>
    <t>Dương Thùy</t>
  </si>
  <si>
    <t>Vy</t>
  </si>
  <si>
    <t>26/11/2001</t>
  </si>
  <si>
    <t xml:space="preserve">Thanh Trì - Hà Nội </t>
  </si>
  <si>
    <t>11KT170123</t>
  </si>
  <si>
    <t>Trần Thị Thu</t>
  </si>
  <si>
    <t>08/02/2001</t>
  </si>
  <si>
    <t xml:space="preserve"> Nam Định</t>
  </si>
  <si>
    <t>11KT170125</t>
  </si>
  <si>
    <t>Nguyễn Thị Thùy</t>
  </si>
  <si>
    <t>18/01/2000</t>
  </si>
  <si>
    <t>Đắc Lắc</t>
  </si>
  <si>
    <t>11KT170126</t>
  </si>
  <si>
    <t xml:space="preserve">Nguyễn Thị Huyền </t>
  </si>
  <si>
    <t>My</t>
  </si>
  <si>
    <t>11KT170127</t>
  </si>
  <si>
    <t>Lê Xuân</t>
  </si>
  <si>
    <t>11KT170128</t>
  </si>
  <si>
    <t xml:space="preserve">Lê Hoàng </t>
  </si>
  <si>
    <t>Phù Ninh - Phú Thọ</t>
  </si>
  <si>
    <t>11KT170131</t>
  </si>
  <si>
    <t xml:space="preserve">Phí Thị Thu </t>
  </si>
  <si>
    <t>Thảo</t>
  </si>
  <si>
    <t>GDQP (Điểm 4)</t>
  </si>
  <si>
    <t>THI KINH TẾ VI MÔ-L1</t>
  </si>
  <si>
    <t>THI KINH TẾ VI MÔ-L2</t>
  </si>
  <si>
    <t>TB KINH TẾ VI MÔ-L1</t>
  </si>
  <si>
    <t>KINH TẾ VI MÔ(Điểm chữ)</t>
  </si>
  <si>
    <t>KINH TẾ VI MÔ (Điểm 4)</t>
  </si>
  <si>
    <t>KINH TẾ VI MÔ 111</t>
  </si>
  <si>
    <t>THI NLKT-L1</t>
  </si>
  <si>
    <t>THI NLKT-L2</t>
  </si>
  <si>
    <t>TB NLKT-L1</t>
  </si>
  <si>
    <t>NLKT(Điểm chữ)</t>
  </si>
  <si>
    <t>NLKT(Điểm 4)</t>
  </si>
  <si>
    <t>NLKT111</t>
  </si>
  <si>
    <t>NLKT (3TC)</t>
  </si>
  <si>
    <t>NLKT(3TC)</t>
  </si>
  <si>
    <t>THI QTH-L1</t>
  </si>
  <si>
    <t>THI QTH-L2</t>
  </si>
  <si>
    <t>TB QTH-L1</t>
  </si>
  <si>
    <t>QUẢN TRỊ HỌC (Điểm chữ)</t>
  </si>
  <si>
    <t>QTH (Điểm 4)</t>
  </si>
  <si>
    <t>QTH 111</t>
  </si>
  <si>
    <t>QTH (2TC)</t>
  </si>
  <si>
    <t>THI PLĐC-L1</t>
  </si>
  <si>
    <t>THI PLĐC-L2</t>
  </si>
  <si>
    <t>TB PLĐC-L1</t>
  </si>
  <si>
    <t>PHÁP LUẬT ĐẠI CƯƠNG (Điểm chữ)</t>
  </si>
  <si>
    <t>PLĐC (Điểm 4)</t>
  </si>
  <si>
    <t>PLĐC 111</t>
  </si>
  <si>
    <t>PLĐC (2TC)</t>
  </si>
  <si>
    <t>THI KTTCDN1-L1</t>
  </si>
  <si>
    <t>THI KTTCDN1-L2</t>
  </si>
  <si>
    <t>TB KTTCDN1-L1</t>
  </si>
  <si>
    <t>KTTCDN1(Điểm chữ)</t>
  </si>
  <si>
    <t>KTTCDN1(Điểm 4)</t>
  </si>
  <si>
    <t>KTTCDN1 111</t>
  </si>
  <si>
    <t>KTTCDN1(4TC)</t>
  </si>
  <si>
    <t>THI LĐTL-L1</t>
  </si>
  <si>
    <t>THI LĐTL-L2</t>
  </si>
  <si>
    <t>TB LAO ĐỘNG TL-L1</t>
  </si>
  <si>
    <t>LAO ĐỘNG TL(Điểm chữ)</t>
  </si>
  <si>
    <t>LĐTL(Điểm 4)</t>
  </si>
  <si>
    <t>LĐTL 111</t>
  </si>
  <si>
    <t>LAO ĐỘNG TL (2TC)</t>
  </si>
  <si>
    <t>THI NN2-L1</t>
  </si>
  <si>
    <t>THI NN2-L2</t>
  </si>
  <si>
    <t>TB NN2-L1</t>
  </si>
  <si>
    <t>NN2(Điểm chữ)</t>
  </si>
  <si>
    <t>NN2 (Điểm 4)</t>
  </si>
  <si>
    <t>NN2 111</t>
  </si>
  <si>
    <t>NN2(2TC)</t>
  </si>
  <si>
    <t>THI KTTCDN2-L1</t>
  </si>
  <si>
    <t>THI KTTCDN2-L2</t>
  </si>
  <si>
    <t>TB KTTCDN2-L1</t>
  </si>
  <si>
    <t>KTTCDN2(Điểm chữ)</t>
  </si>
  <si>
    <t>KTTCDN2(Điểm 4)</t>
  </si>
  <si>
    <t>KTTCDN2 111</t>
  </si>
  <si>
    <t>KTTCDN2(4TC)</t>
  </si>
  <si>
    <t>THI NGUYÊN LÝ THỐNG KÊ -L1</t>
  </si>
  <si>
    <t>THI NGUYÊN LÝ THỐNG KÊ -L2</t>
  </si>
  <si>
    <t>TB NGUYÊN LÝ THỐNG KÊ -L1</t>
  </si>
  <si>
    <t xml:space="preserve"> NGUYÊN LÝ THỐNG KÊ (Điểm chữ)</t>
  </si>
  <si>
    <t>NGUYÊN LÝ THỐNG KÊ(Điểm 4)</t>
  </si>
  <si>
    <t xml:space="preserve"> NGUYÊN LÝ THỐNG KÊ (Điểm 4)</t>
  </si>
  <si>
    <t>THI LTTCTT -L1</t>
  </si>
  <si>
    <t>THI LTTCTT -L2</t>
  </si>
  <si>
    <t>TB LÝ THUYẾT TCTT -L1</t>
  </si>
  <si>
    <t>LTTCTT(Điểm chữ)</t>
  </si>
  <si>
    <t>LTTCTT(Điểm 4)</t>
  </si>
  <si>
    <t>LTTCTT (Điểm 4)</t>
  </si>
  <si>
    <t>LTTCTT  (2TC)</t>
  </si>
  <si>
    <t>THI THUẾ-L1</t>
  </si>
  <si>
    <t>THI THUẾ-L2</t>
  </si>
  <si>
    <t>TB THUẾ-L1</t>
  </si>
  <si>
    <t>THUẾ(Điểm chữ)</t>
  </si>
  <si>
    <t>THUẾ(Điểm 4)</t>
  </si>
  <si>
    <t>THUẾ 111</t>
  </si>
  <si>
    <t>THUẾ (2TC)</t>
  </si>
  <si>
    <t>THI TCDN1-L1</t>
  </si>
  <si>
    <t>THI TCDN1-L2</t>
  </si>
  <si>
    <t>TB TCDN1-L1</t>
  </si>
  <si>
    <t>TCDN1(Điểm chữ)</t>
  </si>
  <si>
    <t>TCDN1(Điểm 4)</t>
  </si>
  <si>
    <t>TCDN1 111</t>
  </si>
  <si>
    <t>TCDN1 (2TC)</t>
  </si>
  <si>
    <t>TCDN1(2TC)</t>
  </si>
  <si>
    <t>THI PLKT-L1</t>
  </si>
  <si>
    <t>THI PLKT-L2</t>
  </si>
  <si>
    <t>TB PLKT-L1</t>
  </si>
  <si>
    <t>PHÁP LUẬT KINH TẾ(2TC)</t>
  </si>
  <si>
    <t>PLKT(Điểm chữ)</t>
  </si>
  <si>
    <t>PLKT(Điểm 4)</t>
  </si>
  <si>
    <t>PLKT 111</t>
  </si>
  <si>
    <t>PLKT (2TC)</t>
  </si>
  <si>
    <t>PLKT(2TC)</t>
  </si>
  <si>
    <t>THI TT KTTCDN1-L1</t>
  </si>
  <si>
    <t>THI TT KTTCDN1-L2</t>
  </si>
  <si>
    <t>TB TT KTTCDN1-L1</t>
  </si>
  <si>
    <t>THỰC TẬP KẾ TOÁN TÀI CHÍNH DN1(3TC)</t>
  </si>
  <si>
    <t>TT KTTCDN1(Điểm chữ)</t>
  </si>
  <si>
    <t>TT KTTCDN1(Điểm 4)</t>
  </si>
  <si>
    <t>TT KTTCDN1 111</t>
  </si>
  <si>
    <t>TT KTTCDN1 (3TC)</t>
  </si>
  <si>
    <t>THI TCDN2-L1</t>
  </si>
  <si>
    <t>THI TCDN2-L2</t>
  </si>
  <si>
    <t>TB TCDN2-L1</t>
  </si>
  <si>
    <t>TÀI CHÍNH DOANH NGHIỆP 2(2TC)</t>
  </si>
  <si>
    <t>TCDN2(Điểm chữ)</t>
  </si>
  <si>
    <t>TCDN2(Điểm 4)</t>
  </si>
  <si>
    <t>TCDN2111</t>
  </si>
  <si>
    <t>TCDN2 (2TC)</t>
  </si>
  <si>
    <t>TCDN2(2TC)</t>
  </si>
  <si>
    <t>THI KTTCDN3-L1</t>
  </si>
  <si>
    <t>THI KTTCDN3-L2</t>
  </si>
  <si>
    <t>TB KTTCDN3-L1</t>
  </si>
  <si>
    <t>KẾ TOÁN TÀI CHÍNH DOANH NGHIỆP 3(4TC)</t>
  </si>
  <si>
    <t>KTTCDN3(Điểm chữ)</t>
  </si>
  <si>
    <t>KTTCDN3(Điểm 4)</t>
  </si>
  <si>
    <t>KTTCDN3111</t>
  </si>
  <si>
    <t>KTTCDN3 (4TC)</t>
  </si>
  <si>
    <t>KTTCDN3(4TC)</t>
  </si>
  <si>
    <t>THI BHXH-L1</t>
  </si>
  <si>
    <t>THI BHXH-L2</t>
  </si>
  <si>
    <t>TB BHXH-L1</t>
  </si>
  <si>
    <t>BẢO HIỂM XÃ HỘI(2TC)</t>
  </si>
  <si>
    <t>BHXH(Điểm chữ)</t>
  </si>
  <si>
    <t>BHXH(Điểm 4)</t>
  </si>
  <si>
    <t>BHXH111</t>
  </si>
  <si>
    <t>BHXH (2TC)</t>
  </si>
  <si>
    <t>THI PMKT-L1</t>
  </si>
  <si>
    <t>THI PMKT-L2</t>
  </si>
  <si>
    <t>TB PMKT-L1</t>
  </si>
  <si>
    <t>PHẦN MỀM KẾ TOÁN(2TC)</t>
  </si>
  <si>
    <t>PMKT(Điểm chữ)</t>
  </si>
  <si>
    <t>PMKT(Điểm 4)</t>
  </si>
  <si>
    <t>PMKT111</t>
  </si>
  <si>
    <t>PMKT (2TC)</t>
  </si>
  <si>
    <t>THI TCHTKT-L1</t>
  </si>
  <si>
    <t>THI TCHTKT-L2</t>
  </si>
  <si>
    <t>TB TCHTKT-L1</t>
  </si>
  <si>
    <t>TỔ CHỨC HẠCH TOÁN KẾ TOÁN(3TC)</t>
  </si>
  <si>
    <t>TCHTKT(Điểm chữ)</t>
  </si>
  <si>
    <t>TCHTKT(Điểm 4)</t>
  </si>
  <si>
    <t>TCHTKT111</t>
  </si>
  <si>
    <t>TCHTKT (3TC)</t>
  </si>
  <si>
    <t>11KT170130</t>
  </si>
  <si>
    <t xml:space="preserve">Nguyễn Ninh </t>
  </si>
  <si>
    <t xml:space="preserve">Nữ </t>
  </si>
  <si>
    <t>11KT170132</t>
  </si>
  <si>
    <t xml:space="preserve">Nguyễn Hải </t>
  </si>
  <si>
    <t>Yến</t>
  </si>
  <si>
    <t>11KT170120</t>
  </si>
  <si>
    <t xml:space="preserve">QĐXT số 250 ngày 17/8/2020; </t>
  </si>
  <si>
    <t>05/08/2001</t>
  </si>
  <si>
    <t xml:space="preserve"> Mỹ Đức -  Hà Nội</t>
  </si>
  <si>
    <t>11KT170104</t>
  </si>
  <si>
    <t>Dư Đình</t>
  </si>
  <si>
    <t>QĐBLKQHT số 198 ngày 6/7/2020</t>
  </si>
  <si>
    <t>13/07/2001</t>
  </si>
  <si>
    <t>11KT170129</t>
  </si>
  <si>
    <t xml:space="preserve">Nguyễn Hà Phương </t>
  </si>
  <si>
    <t>Chi</t>
  </si>
  <si>
    <t>QĐXT số  195 ngày 3/7/2020Nhập học muộn</t>
  </si>
  <si>
    <t>11KT170134</t>
  </si>
  <si>
    <t xml:space="preserve">Hạ Đình </t>
  </si>
  <si>
    <t>QĐXT số  195 ngày 3/7/2020;Nhập học muộn</t>
  </si>
  <si>
    <t>11KT170124</t>
  </si>
  <si>
    <t>Nguyễn Đặng Thùy</t>
  </si>
  <si>
    <t>Kim Mã - Hà Nội</t>
  </si>
  <si>
    <t>11KT170133</t>
  </si>
  <si>
    <t xml:space="preserve">Nguyễn Thế </t>
  </si>
  <si>
    <t>Mê Linh - Hà Nội</t>
  </si>
  <si>
    <t>CẤU TẠO CÔNG TRÌNH XÂY DỰNG (3TC)</t>
  </si>
  <si>
    <t>QUẢN TRỊ HỌC (2TC)</t>
  </si>
  <si>
    <t>PHÁP LUẬT ĐẠI CƯƠNG (2TC)</t>
  </si>
  <si>
    <t>KINH TẾ &amp;QTKDXD (4TC)</t>
  </si>
  <si>
    <t>THI CÔNG CÔNG TRÌNH XÂY DỰNG (4TC)</t>
  </si>
  <si>
    <t>LẬP VÀ PHÂN TÍCH DỰ ÁN ĐẦU TƯ XÂY DỰNG(4TC)</t>
  </si>
  <si>
    <t>ĐỊNH MỨC - ĐƠN GIÁ (3TC)</t>
  </si>
  <si>
    <t>TIN ỨNG DỤNG AUTOCAD (2TC)</t>
  </si>
  <si>
    <t>ĐỌC BẢN VẼ XÂY DỰNG (3TC)</t>
  </si>
  <si>
    <t>CKX18</t>
  </si>
  <si>
    <t>11KX180104</t>
  </si>
  <si>
    <t xml:space="preserve">Lê Đức Quốc </t>
  </si>
  <si>
    <t>Bảo</t>
  </si>
  <si>
    <t>29/06/1998</t>
  </si>
  <si>
    <t>11KX180105</t>
  </si>
  <si>
    <t>Phạm Thế</t>
  </si>
  <si>
    <t>25/10/2001</t>
  </si>
  <si>
    <t xml:space="preserve"> Thanh Trì - Hà Nội</t>
  </si>
  <si>
    <t>11KX180106</t>
  </si>
  <si>
    <t>Đoàn Quốc</t>
  </si>
  <si>
    <t>05/03/2001</t>
  </si>
  <si>
    <t xml:space="preserve"> Thanh Hóa</t>
  </si>
  <si>
    <t>11KX180107</t>
  </si>
  <si>
    <t>Mai Hiệp</t>
  </si>
  <si>
    <t>Đức</t>
  </si>
  <si>
    <t>23/06/2001</t>
  </si>
  <si>
    <t>Giao Thủy - Nam Định</t>
  </si>
  <si>
    <t>11KX180108</t>
  </si>
  <si>
    <t>07/12/2001</t>
  </si>
  <si>
    <t>11KX180109</t>
  </si>
  <si>
    <t>Đinh Thị</t>
  </si>
  <si>
    <t>Hiền</t>
  </si>
  <si>
    <t>26/03/2000</t>
  </si>
  <si>
    <t>Ý yên - Nam Định</t>
  </si>
  <si>
    <t>11KX180110</t>
  </si>
  <si>
    <t>Lê Ngọc</t>
  </si>
  <si>
    <t xml:space="preserve"> Ứng Hòa - Hà Nội</t>
  </si>
  <si>
    <t>11KX180111</t>
  </si>
  <si>
    <t>Đào Công</t>
  </si>
  <si>
    <t>25/12/2001</t>
  </si>
  <si>
    <t xml:space="preserve"> Nam Trực - Nam Định</t>
  </si>
  <si>
    <t>11KX180112</t>
  </si>
  <si>
    <t>Vũ Thị Huyền</t>
  </si>
  <si>
    <t>05/12/2001</t>
  </si>
  <si>
    <t xml:space="preserve"> Ý Yên - Nam Định</t>
  </si>
  <si>
    <t>11KX180114</t>
  </si>
  <si>
    <t>Trần Trọng</t>
  </si>
  <si>
    <t>Thủy</t>
  </si>
  <si>
    <t>21/07/1999</t>
  </si>
  <si>
    <t>Nghĩa Hưng - Nam Định</t>
  </si>
  <si>
    <t>11KX180115</t>
  </si>
  <si>
    <t>Phùng Thị Thu</t>
  </si>
  <si>
    <t>11/08/2001</t>
  </si>
  <si>
    <t xml:space="preserve"> Mê Linh - Hà Nội</t>
  </si>
  <si>
    <t>11KX180119</t>
  </si>
  <si>
    <t>Nguyễn Đăng</t>
  </si>
  <si>
    <t>Công</t>
  </si>
  <si>
    <t>25/01/2000</t>
  </si>
  <si>
    <t xml:space="preserve"> Hoài Đức - Hà Nội</t>
  </si>
  <si>
    <t>11KX160122</t>
  </si>
  <si>
    <t>Nguyễn Duy</t>
  </si>
  <si>
    <t>QĐ chuyển lớp từ CKX16 xuống CKX17 số 81 ngày 19/2/2019; QĐ số 358 ngày 4/9/2019 Cbáo KQHT lần 1; QĐ số 187  ngày 27.6.2020 chuyển CKX17 xuống CKX18</t>
  </si>
  <si>
    <t>23/04/1999</t>
  </si>
  <si>
    <t>11KX180102</t>
  </si>
  <si>
    <t>Dương Tuấn</t>
  </si>
  <si>
    <t>Vũ</t>
  </si>
  <si>
    <t>23/09/1997</t>
  </si>
  <si>
    <t xml:space="preserve"> Hai Bà Trưng - Hà Nội</t>
  </si>
  <si>
    <t>Ghi chú</t>
  </si>
  <si>
    <t>THI KTVM-L1</t>
  </si>
  <si>
    <t>THI KTVM-L2</t>
  </si>
  <si>
    <t>TB KTVM-L1</t>
  </si>
  <si>
    <t>KTVM (Điểm chữ)</t>
  </si>
  <si>
    <t>KTVM (Điểm 4)</t>
  </si>
  <si>
    <t>KTVM 111</t>
  </si>
  <si>
    <t>KTVM(2TC)</t>
  </si>
  <si>
    <t>THI CT CTXD-L1</t>
  </si>
  <si>
    <t>THI CT CTXD-L2</t>
  </si>
  <si>
    <t>TB CT CTXD-L1</t>
  </si>
  <si>
    <t>CT CTXD (Điểm chữ)</t>
  </si>
  <si>
    <t>CT CTXD(Điểm 4)</t>
  </si>
  <si>
    <t>CT CTXD 111</t>
  </si>
  <si>
    <t>CT CTXD(3TC)</t>
  </si>
  <si>
    <t>QTH (Điểm chữ)</t>
  </si>
  <si>
    <t>QTH(2TC)</t>
  </si>
  <si>
    <t>PLĐC (Điểm chữ)</t>
  </si>
  <si>
    <t>PLĐC(2TC)</t>
  </si>
  <si>
    <t>THI KT&amp;QTKDXD-L1</t>
  </si>
  <si>
    <t>THI KT&amp;QTKDXD-L2</t>
  </si>
  <si>
    <t>TB KT&amp;QTKDXD-L1</t>
  </si>
  <si>
    <t>KT&amp;QTKDXD(Điểm chữ)</t>
  </si>
  <si>
    <t>KT&amp;QTKDXD (Điểm 4)</t>
  </si>
  <si>
    <t>KT&amp;QTKDXD 111</t>
  </si>
  <si>
    <t>KT&amp;QTKDXD(4TC)</t>
  </si>
  <si>
    <t>KT&amp;QTKDXD (4TC)</t>
  </si>
  <si>
    <t>THI L&amp;PTDAĐTXD-L1</t>
  </si>
  <si>
    <t>THI L&amp;PTDAĐTXD-L2</t>
  </si>
  <si>
    <t>TB L&amp;PTDAĐTXD-L1</t>
  </si>
  <si>
    <t>L&amp;PTDAĐTXD(Điểm chữ)</t>
  </si>
  <si>
    <t>L&amp;PTDAĐTXD (Điểm 4)</t>
  </si>
  <si>
    <t>L&amp;PTDAĐTXD 111</t>
  </si>
  <si>
    <t>L&amp;PTDAĐTXD(4TC)</t>
  </si>
  <si>
    <t>THI ĐM-ĐG-L1</t>
  </si>
  <si>
    <t>THI ĐM-ĐG-L2</t>
  </si>
  <si>
    <t>TB ĐM-ĐG-L1</t>
  </si>
  <si>
    <t>ĐM-ĐG(Điểm chữ)</t>
  </si>
  <si>
    <t>ĐM-ĐG (Điểm 4)</t>
  </si>
  <si>
    <t>ĐM-ĐG 111</t>
  </si>
  <si>
    <t>ĐM-ĐG (3TC)</t>
  </si>
  <si>
    <t>THI TIN UD AUTOCAD-L1</t>
  </si>
  <si>
    <t>THI TIN UD AUTOCAD-L2</t>
  </si>
  <si>
    <t>TB TIN UD AUTOCAD-L1</t>
  </si>
  <si>
    <t>TIN UD AUTOCAD(Điểm chữ)</t>
  </si>
  <si>
    <t>TIN UD AUTOCAD (Điểm 4)</t>
  </si>
  <si>
    <t>TIN UD AUTOCAD 111</t>
  </si>
  <si>
    <t>TIN UD AUTOCAD(2TC)</t>
  </si>
  <si>
    <t>THI ĐBVXD-L1</t>
  </si>
  <si>
    <t>THI ĐBVXD-L2</t>
  </si>
  <si>
    <t>TB ĐBVXD-L1</t>
  </si>
  <si>
    <t>ĐỌC BVXD(Điểm chữ)</t>
  </si>
  <si>
    <t>ĐỌC BVXD (Điểm 4)</t>
  </si>
  <si>
    <t>ĐỌC BVXD 111</t>
  </si>
  <si>
    <t>ĐỌC BVXD (3TC)</t>
  </si>
  <si>
    <t xml:space="preserve">XÉT LÊN LỚP </t>
  </si>
  <si>
    <t>THI QLDAĐTXD-L1</t>
  </si>
  <si>
    <t>THI QLDAĐTXD-L2</t>
  </si>
  <si>
    <t>TB QL DAĐTXD-L1</t>
  </si>
  <si>
    <t>QUẢN LÝ DỰ ÁN ĐTXD (3TC)</t>
  </si>
  <si>
    <t>QLDAĐTXD(Điểm chữ)</t>
  </si>
  <si>
    <t>QLDAĐTXD (Điểm 4)</t>
  </si>
  <si>
    <t>QLDAĐTXD 111</t>
  </si>
  <si>
    <t>QLDAĐTXD(3TC)</t>
  </si>
  <si>
    <t>THI DỰ TOÁN XD-L1</t>
  </si>
  <si>
    <t>THI DỰ TOÁN XD-L2</t>
  </si>
  <si>
    <t>TB DỰ TOÁN XÂY DỰNG-L1</t>
  </si>
  <si>
    <t>DỰ TOÁN XÂY DỰNG (3TC)</t>
  </si>
  <si>
    <t>DỰ TOÁN XD(Điểm chữ)</t>
  </si>
  <si>
    <t>DỰ TOÁN XD (Điểm 4)</t>
  </si>
  <si>
    <t>DỰ TOÁN XD 111</t>
  </si>
  <si>
    <t>DỰ TOÁN XD(3TC)</t>
  </si>
  <si>
    <t>DỰ TOÁN XD (3TC)</t>
  </si>
  <si>
    <t>THI ĐA ĐBKL-L1</t>
  </si>
  <si>
    <t>THI ĐA ĐBKL-L2</t>
  </si>
  <si>
    <t>TB ĐỒ ÁN ĐO BÓC KL-L1</t>
  </si>
  <si>
    <t>ĐỒ ÁN ĐO BÓC KHỐI LƯỢNG (1TC)</t>
  </si>
  <si>
    <t>ĐA ĐBKL(Điểm chữ)</t>
  </si>
  <si>
    <t>ĐAĐBKL (Điểm 4)</t>
  </si>
  <si>
    <t>ĐA ĐBKL 111</t>
  </si>
  <si>
    <t>ĐA ĐBKL(1TC)</t>
  </si>
  <si>
    <t>THI DỰ TOÁN MÁY-L1</t>
  </si>
  <si>
    <t>THI DỰ TOÁN MÁY-L2</t>
  </si>
  <si>
    <t>TB DỰ TOÁN MÁY-L1</t>
  </si>
  <si>
    <t xml:space="preserve"> DỰ TOÁN MÁY(2TC)</t>
  </si>
  <si>
    <t xml:space="preserve"> DỰ TOÁN MÁY(Điểm chữ)</t>
  </si>
  <si>
    <t xml:space="preserve"> DỰ TOÁN MÁY(Điểm 4)</t>
  </si>
  <si>
    <t>DỰ TOÁN MÁY 111</t>
  </si>
  <si>
    <t xml:space="preserve">  DỰ TOÁN MÁY(2TC)</t>
  </si>
  <si>
    <t>THI TIN UD PROJECT-L1</t>
  </si>
  <si>
    <t>THI TIN UD PROJECT-L2</t>
  </si>
  <si>
    <t>TB TIN UD PROJECT-L1</t>
  </si>
  <si>
    <t>TIN ỨNG DỤNG PROJECT (1TC)</t>
  </si>
  <si>
    <t>TIN UD PROJECT(Điểm chữ)</t>
  </si>
  <si>
    <t>TIN UD PROJECT (Điểm 4)</t>
  </si>
  <si>
    <t>TIN UD PROJECT 111</t>
  </si>
  <si>
    <t>TIN UD PROJECT(TC)</t>
  </si>
  <si>
    <t>TIN UD PROJECT(1TC)</t>
  </si>
  <si>
    <t>THI KSCP&amp;TTKL-L1</t>
  </si>
  <si>
    <t>THI KSCP&amp;TTKL-L2</t>
  </si>
  <si>
    <t>TB KSCP&amp;TTKL-L1</t>
  </si>
  <si>
    <t>KIỂM SOÁT CHI PHÍ VÀ THANH TOÁN KHỐI LƯỢNG(2TC)</t>
  </si>
  <si>
    <t xml:space="preserve"> KSCP&amp;TTKL(Điểm chữ)</t>
  </si>
  <si>
    <t>KSCP&amp;TTKL(Điểm 4)</t>
  </si>
  <si>
    <t>KSCP&amp;TTKL 111</t>
  </si>
  <si>
    <t>KSCP&amp;TTKL(2TC)</t>
  </si>
  <si>
    <t xml:space="preserve"> KSCP&amp;TTKL(2TC)</t>
  </si>
  <si>
    <t>11KX180121</t>
  </si>
  <si>
    <t xml:space="preserve">Trương Hồng </t>
  </si>
  <si>
    <t>Thắng</t>
  </si>
  <si>
    <t>22/03/1997</t>
  </si>
  <si>
    <t>Vĩnh Phúc</t>
  </si>
  <si>
    <t>11KX180120</t>
  </si>
  <si>
    <t xml:space="preserve">Vũ Anh </t>
  </si>
  <si>
    <t>30/11/2000</t>
  </si>
  <si>
    <t>11KX180103</t>
  </si>
  <si>
    <t>Lê Mạnh</t>
  </si>
  <si>
    <t>Hùng</t>
  </si>
  <si>
    <t>24/04/1999</t>
  </si>
  <si>
    <t xml:space="preserve"> Ba Vì - Hà Nội</t>
  </si>
  <si>
    <t>11KX180101</t>
  </si>
  <si>
    <t>Nguyễn Ngọc Tùng</t>
  </si>
  <si>
    <t>Dương</t>
  </si>
  <si>
    <t>CN16 bị xóa tên nhập học vào CKX18; QĐXT số 32 ngày 13/01/2020</t>
  </si>
  <si>
    <t>22/10/1997</t>
  </si>
  <si>
    <t>Sơn Tây - Nà nội</t>
  </si>
  <si>
    <t>11KX180113</t>
  </si>
  <si>
    <t>Bùi Anh</t>
  </si>
  <si>
    <t>11/12/2001</t>
  </si>
  <si>
    <t>Thanh Oai - Hà Nội</t>
  </si>
  <si>
    <t>11KX180118</t>
  </si>
  <si>
    <t>Lê Thế</t>
  </si>
  <si>
    <t>Lý</t>
  </si>
  <si>
    <t>02/02/2001</t>
  </si>
  <si>
    <t>Từ Liêm - Hà Nội</t>
  </si>
  <si>
    <t>GIÁO DỤC VỀ MÔI TRƯỜNG (3TC)</t>
  </si>
  <si>
    <t>LÀM VIỆC VỚI VI SINH VẬT &amp; VỆ SINH 1 (4TC)</t>
  </si>
  <si>
    <t>LÀM VIỆC VỚI VI SINH VẬT &amp; VỆ SINH 2 (2TC)</t>
  </si>
  <si>
    <t>VẬT LIỆU VÀ THIẾT BỊ ĐƯỜNG ỐNG 1 (6TC)</t>
  </si>
  <si>
    <t>VẬN HÀNH CÔNG TRÌNH THU GOM VÀ THOÁT NƯỚC (4TC)</t>
  </si>
  <si>
    <t>LÀM VIỆC VỚI HÓA CHẤT MÔI TRƯỜNG 1 (6TC)</t>
  </si>
  <si>
    <t>VẬN HÀNH MÁY MÓC VÀ CÔNG TRÌNH (3TC)</t>
  </si>
  <si>
    <t>AN TOÀN LAO ĐỘNG (4TC)</t>
  </si>
  <si>
    <t>CTN1</t>
  </si>
  <si>
    <t>11CTN010101</t>
  </si>
  <si>
    <t>Trần Việt</t>
  </si>
  <si>
    <t>15/12/1997</t>
  </si>
  <si>
    <t>Đà Bắc - Hòa Bình</t>
  </si>
  <si>
    <t>11CTN010102</t>
  </si>
  <si>
    <t>Nguyễn Xuân</t>
  </si>
  <si>
    <t>Cương</t>
  </si>
  <si>
    <t>12/11/1995</t>
  </si>
  <si>
    <t>Sông Mã - Sơn La</t>
  </si>
  <si>
    <t>11CTN010104</t>
  </si>
  <si>
    <t>27/08/2001</t>
  </si>
  <si>
    <t xml:space="preserve"> Sơn La</t>
  </si>
  <si>
    <t>11CTN010108</t>
  </si>
  <si>
    <t>25/09/2001</t>
  </si>
  <si>
    <t xml:space="preserve"> Phú Xuyên - Hà Nội</t>
  </si>
  <si>
    <t>11CTN010109</t>
  </si>
  <si>
    <t>Dương Thị Phương</t>
  </si>
  <si>
    <t>22/02/2001</t>
  </si>
  <si>
    <t xml:space="preserve"> Hà Trung -Thanh Hóa</t>
  </si>
  <si>
    <t>11CTN010110</t>
  </si>
  <si>
    <t>Mai Văn</t>
  </si>
  <si>
    <t>Thuyên</t>
  </si>
  <si>
    <t>01/10/1995</t>
  </si>
  <si>
    <t xml:space="preserve"> Trực Ninh - Nam Định</t>
  </si>
  <si>
    <t>11CTN010113</t>
  </si>
  <si>
    <t>Đặng Đình</t>
  </si>
  <si>
    <t>Vịnh</t>
  </si>
  <si>
    <t>11CTN010115</t>
  </si>
  <si>
    <t>Chiêm</t>
  </si>
  <si>
    <t>07/09/2001</t>
  </si>
  <si>
    <t xml:space="preserve"> Phú Xuyên -Hà Nội</t>
  </si>
  <si>
    <t>11CTN010116</t>
  </si>
  <si>
    <t>Quyên</t>
  </si>
  <si>
    <t>18/07/2001</t>
  </si>
  <si>
    <t>Yên Định - Thanh Hóa</t>
  </si>
  <si>
    <t>11CTN010117</t>
  </si>
  <si>
    <t>Cháng A</t>
  </si>
  <si>
    <t>Dông</t>
  </si>
  <si>
    <t>Mường Lay - Lai Châu</t>
  </si>
  <si>
    <t>11CTN010118</t>
  </si>
  <si>
    <t xml:space="preserve">Bùi Tuấn </t>
  </si>
  <si>
    <t>07/06/1997</t>
  </si>
  <si>
    <t>Gia Lâm - Hà Nội</t>
  </si>
  <si>
    <t>11CTN010120</t>
  </si>
  <si>
    <t>04/08/1998</t>
  </si>
  <si>
    <t>11CTN010122</t>
  </si>
  <si>
    <t xml:space="preserve">Nguyễn Hoàng Tuấn </t>
  </si>
  <si>
    <t>THI GDVMT-L1</t>
  </si>
  <si>
    <t>THI GDVMT-L2</t>
  </si>
  <si>
    <t>TB GIÁO DỤC VỀ MÔI TRƯỜNG-L1</t>
  </si>
  <si>
    <t>THI LVVVSV&amp;VS1-L1</t>
  </si>
  <si>
    <t>THI LVVVSV&amp;VS1-L2</t>
  </si>
  <si>
    <t>TB LÀM VIỆC VỚI VI SINH VẬT&amp;VS1-L1</t>
  </si>
  <si>
    <t>LÀM VIỆC VỚI VI SINH VẬT&amp;VỆ SINH 1 (4TC)</t>
  </si>
  <si>
    <t>LÀM VIỆC VỚI VI SINH VẬT &amp;VỆ SINH 1 (4TC)</t>
  </si>
  <si>
    <t>TBC HỌC KỲ I-L1</t>
  </si>
  <si>
    <t>TBC HỌC KỲ I-L2</t>
  </si>
  <si>
    <t>TBC HỌC KỲ I - 1111</t>
  </si>
  <si>
    <t>THI LVVVSV&amp;VS2-L1</t>
  </si>
  <si>
    <t>THI LVVVSV&amp;VS2-L2</t>
  </si>
  <si>
    <t>TB LÀM VIỆC VỚI VI SINH VẬT&amp;VS2-L1</t>
  </si>
  <si>
    <t>LÀM VIỆC VỚI VI SINH VẬT&amp;VỆ SINH 2 (2TC)</t>
  </si>
  <si>
    <t>LÀM VIỆC VỚI VI SINH VẬT &amp;VỆ SINH 2 (2TC)</t>
  </si>
  <si>
    <t>THI VL&amp;TBĐÔ1-L1</t>
  </si>
  <si>
    <t>THI VL&amp;TBĐÔ 1-L2</t>
  </si>
  <si>
    <t>TB VL&amp;TBĐÔ 1-L1</t>
  </si>
  <si>
    <t>VL&amp;TBĐÔ 1 (6TC)</t>
  </si>
  <si>
    <t>THI VHCTTG&amp;TN-L1</t>
  </si>
  <si>
    <t>THI VHCTTG&amp;TN-L2</t>
  </si>
  <si>
    <t>TB VHCTTG&amp;TN-L1</t>
  </si>
  <si>
    <t>VHCTTG&amp;TN (4TC)</t>
  </si>
  <si>
    <t>THI LVVHCMT1-L1</t>
  </si>
  <si>
    <t>THI LVVHCMT1-L2</t>
  </si>
  <si>
    <t>TB LVVHCMT1-L1</t>
  </si>
  <si>
    <t>LVVHCMT1 (6TC)</t>
  </si>
  <si>
    <t>THI VHMM&amp;CT-L1</t>
  </si>
  <si>
    <t>THI VHMM&amp;CT-L2</t>
  </si>
  <si>
    <t>TB VHMM&amp;CT-L1</t>
  </si>
  <si>
    <t>VHMM&amp;CT (3TC)</t>
  </si>
  <si>
    <t>THI ATLĐ-L1</t>
  </si>
  <si>
    <t>THI ATLĐ-L2</t>
  </si>
  <si>
    <t>TB AN TOÀN LAO ĐỘNG-L1</t>
  </si>
  <si>
    <t>ATLĐ (4TC)</t>
  </si>
  <si>
    <t>TBC HỌC KỲ II-L1</t>
  </si>
  <si>
    <t>TBC HỌC KỲ II-L2</t>
  </si>
  <si>
    <t>TBC HỌC KỲ II - 1111</t>
  </si>
  <si>
    <t xml:space="preserve">XÉT LÊN LỚP (TBC HỌC KỲ II)
9.2020
</t>
  </si>
  <si>
    <t>TÍN CHỈ TÍCH LŨY KỲ II</t>
  </si>
  <si>
    <t>TBC TÍCH LŨY KỲ II -11</t>
  </si>
  <si>
    <t>TBC HỌC NĂM 1 LẦN I</t>
  </si>
  <si>
    <t>TBC HỌC NĂM 1 LẦN II</t>
  </si>
  <si>
    <t>TBC HỌC NĂM 1 LẦN 2</t>
  </si>
  <si>
    <t>XẾP LOẠI KQHT</t>
  </si>
  <si>
    <t xml:space="preserve">XÉT LÊN LỚP (TBC NĂM 1) 9.2020
</t>
  </si>
  <si>
    <t>XÉT LÊN LỚP
(TBC TÍCH LŨY NĂM 1)
9.2020</t>
  </si>
  <si>
    <t xml:space="preserve">XÉT LÊN LỚP NĂM 1
9.2020 (Họp HĐ)
</t>
  </si>
  <si>
    <t>NGOẠI NGỮ 2 (3TC)</t>
  </si>
  <si>
    <t>THI TT CBKT-KT-L1</t>
  </si>
  <si>
    <t>THI TT CBKT-KT-L2</t>
  </si>
  <si>
    <t>TB TT CBKT - KT-L1</t>
  </si>
  <si>
    <t>THI TT VHTB-L1</t>
  </si>
  <si>
    <t>THI TT VHTB-L2</t>
  </si>
  <si>
    <t>TB TT VHTB-L1</t>
  </si>
  <si>
    <t>THỰC TẬP VẬN HÀNH TRẠM BƠM (1TC)</t>
  </si>
  <si>
    <t xml:space="preserve"> TT VHTB (1TC)</t>
  </si>
  <si>
    <t xml:space="preserve"> TTVHTB(1TC)</t>
  </si>
  <si>
    <t>THI VL&amp;TBĐÔ 2-L1</t>
  </si>
  <si>
    <t>THI VL&amp;TBĐÔ 2-L2</t>
  </si>
  <si>
    <t>TB VL&amp;TBĐÔ 2-L1</t>
  </si>
  <si>
    <t>VẬT LIỆU VÀ THIẾT BỊ ĐƯỜNG ỐNG 2 (3TC)</t>
  </si>
  <si>
    <t>VL&amp;TBĐÔ 2 (3TC)</t>
  </si>
  <si>
    <t>THI BẢO TRÌ MLTN-L1</t>
  </si>
  <si>
    <t>THI BẢO TRÌ MLTN-L2</t>
  </si>
  <si>
    <t>TB BẢO TRÌ MLTN-L1</t>
  </si>
  <si>
    <t>BẢO TRÌ MẠNG LƯỚI THOÁT NƯỚC (4TC)</t>
  </si>
  <si>
    <t>BẢO TRÌ MLTN (4TC)</t>
  </si>
  <si>
    <t>THI ĐO, ĐIỀU KHIỂN VÀ ĐIỀU CHÍNH MÁY MÓC-L1</t>
  </si>
  <si>
    <t>THI ĐO, ĐIỀU KHIỂN VÀ ĐIỀU CHÍNH MÁY MÓC-L2</t>
  </si>
  <si>
    <t>TB ĐO, ĐIỀU KHIỂN VÀ ĐIỀU CHỈNH MÁY MÓC-L1</t>
  </si>
  <si>
    <t>ĐO, ĐIỀU KHIỂN VÀ ĐIỀU CHỈNH MÁY MÓC (5TC)</t>
  </si>
  <si>
    <t>THI LVVHCMT2-L1</t>
  </si>
  <si>
    <t>THI LVVHCMT2-L2</t>
  </si>
  <si>
    <t>TB LVVHCMT2-L1</t>
  </si>
  <si>
    <t>LÀM VIỆC VỚI HÓA CHẤT MÔI TRƯỜNG 2 (3TC)</t>
  </si>
  <si>
    <t>LVVHCMT2 (3TC)</t>
  </si>
  <si>
    <t>THI LÝ THUYẾT KT ĐIỆN 1-L1</t>
  </si>
  <si>
    <t>THI LÝ THUYẾT KT ĐIỆN 1-L2</t>
  </si>
  <si>
    <t>TB LÝ THUYẾT KỸ THUẬT ĐIỆN 1-L1</t>
  </si>
  <si>
    <t>LÝ THUYẾT KỸ THUẬT ĐIỆN 1 (5TC)</t>
  </si>
  <si>
    <t>LTKT ĐIỆN 1 (5TC)</t>
  </si>
  <si>
    <t>THI XLNT BẰNG PP HÓA HỌC VÀ SH1-L1</t>
  </si>
  <si>
    <t>THI XLNT BẰNG PP HÓA HỌC VÀ SH1-L2</t>
  </si>
  <si>
    <t>TB XỬ LÝ NƯỚC THẢI BẰNG PP HÓA HỌC VÀ SINH HỌC 1-L1</t>
  </si>
  <si>
    <t>XỬ LÝ NƯỚC THẢI BẰNG PHƯƠNG PHÁP HÓA HỌC VÀ SINH HỌC 1 (6TC)</t>
  </si>
  <si>
    <t>XỬ LÝ NƯỚC THẢI BẰNG PP HÓA HỌC VÀ SINH HỌC 1(6TC)</t>
  </si>
  <si>
    <t>11CTN010119</t>
  </si>
  <si>
    <t xml:space="preserve">Phạm Ngọc </t>
  </si>
  <si>
    <t>Triều</t>
  </si>
  <si>
    <t>QĐXT số  195 ngày 3/7/2020; CKX17 bị xóa tên nhập học xuống CTN1</t>
  </si>
  <si>
    <t>09/12/1998</t>
  </si>
  <si>
    <t>11CTN010121</t>
  </si>
  <si>
    <t xml:space="preserve">Phạm Đình </t>
  </si>
  <si>
    <t>Thiên</t>
  </si>
  <si>
    <t xml:space="preserve">QĐXT số 195  ngày 3/7/2020; </t>
  </si>
  <si>
    <t>27/02/1997</t>
  </si>
  <si>
    <t>Kim Sơn - Ninh Bình</t>
  </si>
  <si>
    <t>11CTN010105</t>
  </si>
  <si>
    <t xml:space="preserve">Bùi Thị </t>
  </si>
  <si>
    <t>Hằng</t>
  </si>
  <si>
    <t xml:space="preserve">QĐXT số  195 ngày 3/7/2020; </t>
  </si>
  <si>
    <t>06/10/2001</t>
  </si>
  <si>
    <t>Thái Bình</t>
  </si>
  <si>
    <t>11CTN010103</t>
  </si>
  <si>
    <t>Hoàng Tùng</t>
  </si>
  <si>
    <t>02/11/1996</t>
  </si>
  <si>
    <t>Cẩm Thủy -Thanh Hóa</t>
  </si>
  <si>
    <t>11CTN010106</t>
  </si>
  <si>
    <t>Hạnh</t>
  </si>
  <si>
    <t>13/04/2001</t>
  </si>
  <si>
    <t>Tuyên Quang</t>
  </si>
  <si>
    <t>11CTN010107</t>
  </si>
  <si>
    <t>Võ Hồng</t>
  </si>
  <si>
    <t>12/12/1992</t>
  </si>
  <si>
    <t>Diễn Châu - Nghệ An</t>
  </si>
  <si>
    <t>11CTN010111</t>
  </si>
  <si>
    <t>Triệu Quyết</t>
  </si>
  <si>
    <t>Tiến</t>
  </si>
  <si>
    <t>20/10/2001</t>
  </si>
  <si>
    <t xml:space="preserve"> Lâm Thao - Phú Thọ</t>
  </si>
  <si>
    <t>11CTN010112</t>
  </si>
  <si>
    <t>Phạm Anh</t>
  </si>
  <si>
    <t>05/05/2001</t>
  </si>
  <si>
    <t>Hải Phòng</t>
  </si>
  <si>
    <t>11CTN010114</t>
  </si>
  <si>
    <t>Cao Xuân</t>
  </si>
  <si>
    <t>Vượng</t>
  </si>
  <si>
    <t>06/10/2000</t>
  </si>
  <si>
    <t xml:space="preserve"> Diễn Châu - Nghệ An</t>
  </si>
  <si>
    <t xml:space="preserve">QĐXT số 298 ngày 14/9/2020; </t>
  </si>
  <si>
    <t>THI ĐA CC QUY MÔ NHỎ  ĐA2-L1</t>
  </si>
  <si>
    <t>THI ĐA CC QUY MÔ NHỎ  ĐA2-L2</t>
  </si>
  <si>
    <t>TB ĐA CÔNG CỘNG QUY MÔ NHỎ ĐA2-L1</t>
  </si>
  <si>
    <t>ĐỒ ÁN CÔNG CỘNG QUY MÔ NHỎ ĐA2(1TC)</t>
  </si>
  <si>
    <t>ĐỒ ÁN CÔNG CỘNG QUY MÔ NHỎ ĐA2(Điểm chữ)</t>
  </si>
  <si>
    <t>ĐỒ ÁN CÔNG CỘNG QUY MÔ NHỎ ĐA2 (Điểm 4)</t>
  </si>
  <si>
    <t>ĐỒ ÁN CÔNG CỘNG QUY MÔ NHỎ ĐA2 111</t>
  </si>
  <si>
    <t>ĐIỂM QUÁ TRÌNH</t>
  </si>
  <si>
    <t>TB TTXDCB1-L1</t>
  </si>
  <si>
    <t>TTXDCB1(MĐ2)111</t>
  </si>
  <si>
    <t xml:space="preserve">THI TTXDCB1-L1 </t>
  </si>
  <si>
    <t>THI TTXDCB1-L2</t>
  </si>
  <si>
    <t xml:space="preserve">THỰC TẬP XÂY DỰNG CƠ BẢN 1 (3TC) </t>
  </si>
  <si>
    <t>TTXDCB1(Điểm chữ)</t>
  </si>
  <si>
    <t>TTXDCB1 (Điểm 4)</t>
  </si>
  <si>
    <t xml:space="preserve">TTXDCB1(3TC) </t>
  </si>
  <si>
    <t>THI KT TRÊN EXCEL-L1</t>
  </si>
  <si>
    <t>THI KT TRÊN EXCEL-L2</t>
  </si>
  <si>
    <t>TB KT TRÊN EXCEL-L1</t>
  </si>
  <si>
    <t>KẾ TOÁN TRÊN EXCEL(2TC)</t>
  </si>
  <si>
    <t>KT TRÊN EXCEL(Điểm chữ)</t>
  </si>
  <si>
    <t>KT TRÊN EXCEL(Điểm 4)</t>
  </si>
  <si>
    <t>KT TRÊN EXCEL111</t>
  </si>
  <si>
    <t>KT TRÊN EXCEL( 2TC)</t>
  </si>
  <si>
    <t>TCHT KỲ III</t>
  </si>
  <si>
    <t>TBC HỌC KỲ III</t>
  </si>
  <si>
    <t>TBC HỌC KỲ III -11</t>
  </si>
  <si>
    <t xml:space="preserve">XÉT LÊN LỚP
TBC HỌC KỲ 3
</t>
  </si>
  <si>
    <t>TÍN CHỈ 3 KỲ</t>
  </si>
  <si>
    <t>TBC  3 KỲ</t>
  </si>
  <si>
    <t>TBC 3 KỲ -11</t>
  </si>
  <si>
    <t>TC TÍCH LŨY KỲ 3</t>
  </si>
  <si>
    <t>TB TÍCH LŨY KỲ 3 -11</t>
  </si>
  <si>
    <t>TC TÍCH LŨY 3 KỲ</t>
  </si>
  <si>
    <t>TBC TÍCH LŨY 3 KỲ -11</t>
  </si>
  <si>
    <t xml:space="preserve">XÉT LÊN LỚP TBC TÍCH LŨY
3 KỲ
</t>
  </si>
  <si>
    <t xml:space="preserve">XÉT LÊN LỚP
3 KỲ
</t>
  </si>
  <si>
    <t>XÉT LÊN LỚP 3.9.2020</t>
  </si>
  <si>
    <t>TBC HỌC KỲ III-L1</t>
  </si>
  <si>
    <t>TBC HỌC KỲ III-L2</t>
  </si>
  <si>
    <t>TBC HỌC KỲ III - 1111</t>
  </si>
  <si>
    <t>TC HT KỲ II</t>
  </si>
  <si>
    <t>TC HT KỲ I</t>
  </si>
  <si>
    <t>NGHIỆP VỤ ĐẤU THẦU XÂY DỰNG (3TC)</t>
  </si>
  <si>
    <t>THI NVĐTXD-L1</t>
  </si>
  <si>
    <t>THI NVĐTXD-L2</t>
  </si>
  <si>
    <t>TB NVĐTXD-L1</t>
  </si>
  <si>
    <t>NVĐTXD(Điểm chữ)</t>
  </si>
  <si>
    <t>NVĐTXD (Điểm 4)</t>
  </si>
  <si>
    <t>NVĐTXD 111</t>
  </si>
  <si>
    <t>NVĐTXD(3TC)</t>
  </si>
  <si>
    <t xml:space="preserve">Võ Minh </t>
  </si>
  <si>
    <t>Trung</t>
  </si>
  <si>
    <t xml:space="preserve">Lê Văn </t>
  </si>
  <si>
    <t>Hợp</t>
  </si>
  <si>
    <t xml:space="preserve">Nguyễn Văn </t>
  </si>
  <si>
    <t>11CK090104</t>
  </si>
  <si>
    <t>11CK090111</t>
  </si>
  <si>
    <t>XÉT LÊN LỚP 9.2020</t>
  </si>
  <si>
    <t>TBC TÍCH LŨY NĂM 1(THANG 10)</t>
  </si>
  <si>
    <t>TB TÍCH LŨY KỲ 3 (THANG 10)</t>
  </si>
  <si>
    <t>TBC TÍCH LŨY 3 KỲ(THANG 10)</t>
  </si>
  <si>
    <t>LTTCTT 111</t>
  </si>
  <si>
    <t>TB TÍCH LŨY KỲ 3(THANG 10)</t>
  </si>
  <si>
    <t>TBC TÍCH LŨY 3 KỲ (THANG 10)</t>
  </si>
  <si>
    <t>GDTC(2TC)111</t>
  </si>
  <si>
    <t>TIN HỌC (3TC)111</t>
  </si>
  <si>
    <t>PLĐC (2TC)111</t>
  </si>
  <si>
    <t>NGOẠI NGỮ 1 (3TC)1111</t>
  </si>
  <si>
    <t>CHÍNH TRỊ (4TC)111</t>
  </si>
  <si>
    <t>LÀM VIỆC VỚI VI SINH VẬT &amp; VỆ SINH 2 (2TC)11</t>
  </si>
  <si>
    <t>TÍN CHỈ TÍCH LŨY KỲ III</t>
  </si>
  <si>
    <t>TBC TÍCH LŨY KỲ III -11</t>
  </si>
  <si>
    <t>GDQP VÀ AN NINH(3TC)111</t>
  </si>
  <si>
    <t>GDTC(2TC)11</t>
  </si>
  <si>
    <t>13/11/1997</t>
  </si>
  <si>
    <t>Nghệ An</t>
  </si>
  <si>
    <t xml:space="preserve">QĐ số 375 BLKQHT ngày 12/11/2020 </t>
  </si>
  <si>
    <t>QĐXT số 195 ngày 3/7/2020; QĐ số 202 ngày 3/7/2020 CBKQHT lần 1</t>
  </si>
  <si>
    <t>QĐ số 202 ngày 3/7/2020 CBKQHT lần 1; QĐXT số 250 ngày 17/8/2020; Nhập học muộn vẫn xét LL do đã bố trí môn nhưng không học</t>
  </si>
  <si>
    <t>QĐXT số 298 ngày 14/9/2020; Xóa tên CK6 nhập học vào CK8; QĐ số 202 ngày 3/7/2020 CBKQHT lần 1</t>
  </si>
  <si>
    <t>QĐXT số 415 ngày 28/12/2020; QĐ số 338 ngày 15/9/2020 CBKQHT lần 1</t>
  </si>
  <si>
    <t>QĐXT số 32 ngày 18.1.2021; QĐ số 338 ngày 15/9/2020 CBKQHT lần 1</t>
  </si>
  <si>
    <t>CB1.2</t>
  </si>
  <si>
    <t xml:space="preserve">Bỏ học gần 1 năm </t>
  </si>
  <si>
    <t>Đã học CX17.4 học thêm ngành khác bố trí vào CK9</t>
  </si>
  <si>
    <t>R</t>
  </si>
  <si>
    <t>04/05/1998</t>
  </si>
  <si>
    <t>Hà Đông - HN</t>
  </si>
  <si>
    <t>11CK090107</t>
  </si>
  <si>
    <t>11CK090101</t>
  </si>
  <si>
    <t>14/01/1981</t>
  </si>
  <si>
    <t>27/11/1993</t>
  </si>
  <si>
    <t>13/12/1994</t>
  </si>
  <si>
    <t>TP Nam Định</t>
  </si>
  <si>
    <t>Học cùng CK8</t>
  </si>
  <si>
    <t>PHÁP LUẬT  (2TC)</t>
  </si>
  <si>
    <t>ĐỊNH MỨC - ĐƠN GIÁ XÂY DỰNG(3TC)</t>
  </si>
  <si>
    <t>TIẾNG ANH 2 (2TC)</t>
  </si>
  <si>
    <t>THI AN TOÀN LAO ĐỘNG-L1</t>
  </si>
  <si>
    <t>TB ATLĐ-L1</t>
  </si>
  <si>
    <t>AN TOÀN LAO ĐỘNG (2TC)</t>
  </si>
  <si>
    <t>ATLĐ 111</t>
  </si>
  <si>
    <t>ATLĐ(Điểm chữ)</t>
  </si>
  <si>
    <t>ATLĐ (Điểm 4)</t>
  </si>
  <si>
    <t>ATLĐ(2TC)</t>
  </si>
  <si>
    <t>Kỳ IV tách lớp theo vị trí việc làm</t>
  </si>
  <si>
    <t xml:space="preserve">THI KT NHÀ CN-L1 </t>
  </si>
  <si>
    <t>THI KT NHÀ CN -L2</t>
  </si>
  <si>
    <t>TB KT NHÀ CN -L1</t>
  </si>
  <si>
    <t xml:space="preserve">KIẾN TRÚC NHÀ CÔNG NGHIỆP (2TC) </t>
  </si>
  <si>
    <t>KT NHÀ CN111</t>
  </si>
  <si>
    <t>KT NHÀ CN(Điểm chữ)</t>
  </si>
  <si>
    <t>KT NHÀ CN (Điểm 4)</t>
  </si>
  <si>
    <t>KT NHÀ CN 111</t>
  </si>
  <si>
    <t xml:space="preserve">KT NHÀ CN(2TC) </t>
  </si>
  <si>
    <t xml:space="preserve">THI TH REVIT-L1 </t>
  </si>
  <si>
    <t>THI TH REVIT -L2</t>
  </si>
  <si>
    <t>TB TH REVIT -L1</t>
  </si>
  <si>
    <t xml:space="preserve">THỰC HÀNH REVIT (2TC) </t>
  </si>
  <si>
    <t>TH REVIT111</t>
  </si>
  <si>
    <t>TH REVIT(Điểm chữ)</t>
  </si>
  <si>
    <t>TH REVIT (Điểm 4)</t>
  </si>
  <si>
    <t>TH REVIT 111</t>
  </si>
  <si>
    <t xml:space="preserve">TH REVIT(2TC) </t>
  </si>
  <si>
    <t xml:space="preserve">THIĐA NOCTKT1-L1 </t>
  </si>
  <si>
    <t xml:space="preserve">THI ĐANOCTKT1-L2 </t>
  </si>
  <si>
    <t>TB ĐANOCTKT1 -L1</t>
  </si>
  <si>
    <t xml:space="preserve">ĐỒ ÁN NHÀ Ở CAO TẦNG KT1 (2TC) </t>
  </si>
  <si>
    <t>ĐANOCTKT1 111</t>
  </si>
  <si>
    <t>ĐA NOCTKT1(Điểm chữ)</t>
  </si>
  <si>
    <t>ĐA NOCTKT1(Điểm 4)</t>
  </si>
  <si>
    <t>ĐANOCTKT1  111</t>
  </si>
  <si>
    <t xml:space="preserve">ĐANOCTKT1(2TC) </t>
  </si>
  <si>
    <t xml:space="preserve">ĐA NOCTKT1(2TC) </t>
  </si>
  <si>
    <t xml:space="preserve">THI ĐACCQML KT2-L1 </t>
  </si>
  <si>
    <t xml:space="preserve">THI ĐACCQML KT2-L2 </t>
  </si>
  <si>
    <t>TB ĐA CCQML KT2 -L1</t>
  </si>
  <si>
    <t xml:space="preserve">ĐỒ ÁN CÔNG CỘNG QUY MÔ LỚN KT2 (2TC) </t>
  </si>
  <si>
    <t>ĐỒ ÁN CÔNG CỘNG QUY MÔ LỚN KT2 111</t>
  </si>
  <si>
    <t>ĐA CCQML KT2(Điểm chữ)</t>
  </si>
  <si>
    <t>ĐA CCQML KT2(Điểm 4)</t>
  </si>
  <si>
    <t>ĐA CCQML KT2  111</t>
  </si>
  <si>
    <t xml:space="preserve">ĐA CCQML KT2(2TC) </t>
  </si>
  <si>
    <t xml:space="preserve">THI ĐATH KT3-L1 </t>
  </si>
  <si>
    <t xml:space="preserve">THI ĐATH KT3-L2 </t>
  </si>
  <si>
    <t>TB ĐA TH KT3 -L1</t>
  </si>
  <si>
    <t xml:space="preserve">ĐỒ ÁN TỔNG HỢP KT3 (2TC) </t>
  </si>
  <si>
    <t>ĐỒ ÁN TỔNG HỢP KT3 111</t>
  </si>
  <si>
    <t>ĐA TH KT3(Điểm chữ)</t>
  </si>
  <si>
    <t>ĐA THKT3(Điểm 4)</t>
  </si>
  <si>
    <t>ĐA THKT3  111</t>
  </si>
  <si>
    <t xml:space="preserve">ĐA THKT3(2TC) </t>
  </si>
  <si>
    <t xml:space="preserve">THI VL,TTB&amp;PKNT-L1 </t>
  </si>
  <si>
    <t xml:space="preserve">THI VL,TTB&amp;PKNT-L2 </t>
  </si>
  <si>
    <t>TB VL,TTB&amp;PKNT -L1</t>
  </si>
  <si>
    <t xml:space="preserve">VẬT LIỆU, TRANG THIẾT BỊ VÀ PHỤ KIỆN NỘI THẤT (2TC) </t>
  </si>
  <si>
    <t>VL, TTB&amp;PKNT 111</t>
  </si>
  <si>
    <t>VL,TTB&amp;PKNT(Điểm chữ)</t>
  </si>
  <si>
    <t>VL,TTB&amp;PKNT(Điểm 4)</t>
  </si>
  <si>
    <t>VL,TTB&amp;PKNT  111</t>
  </si>
  <si>
    <t xml:space="preserve">VL,TTB&amp;PKNT(2TC) </t>
  </si>
  <si>
    <t xml:space="preserve">THI TH SKETCHUP-L1 </t>
  </si>
  <si>
    <t>THI TH SKETCHUP-L2</t>
  </si>
  <si>
    <t>TB TH SKETCHUP -L1</t>
  </si>
  <si>
    <t xml:space="preserve">THỰC HÀNH SKETCHUP (2TC) </t>
  </si>
  <si>
    <t>TH SKETCHUP 111</t>
  </si>
  <si>
    <t>TH SKETCHUP(Điểm chữ)</t>
  </si>
  <si>
    <t>TH, SKETCHUP(Điểm 4)</t>
  </si>
  <si>
    <t xml:space="preserve">TH SKETCHUP(2TC) </t>
  </si>
  <si>
    <t xml:space="preserve">THI ĐANTNO NT1-L1 </t>
  </si>
  <si>
    <t xml:space="preserve">THI ĐANTNO NT1-L2 </t>
  </si>
  <si>
    <t>TB ĐANTNO NT1 -L1</t>
  </si>
  <si>
    <t xml:space="preserve">ĐỒ ÁN NỘI THẤT NHÀ Ở NT1 (2TC) </t>
  </si>
  <si>
    <t>ĐA NTNO NT1  111</t>
  </si>
  <si>
    <t>ĐANTNO NT1(Điểm chữ)</t>
  </si>
  <si>
    <t>ĐANTNO NT1(Điểm 4)</t>
  </si>
  <si>
    <t>ĐANTNO NT1 111</t>
  </si>
  <si>
    <t xml:space="preserve">ĐANTNO NT1(2TC) </t>
  </si>
  <si>
    <t xml:space="preserve">THI ĐANTCC NT2-L1 </t>
  </si>
  <si>
    <t>THI ĐANTCC NT2-L2</t>
  </si>
  <si>
    <t>TB ĐANTCC NT2 -L1</t>
  </si>
  <si>
    <t xml:space="preserve">ĐỒ ÁN NỘI THẤTCÔNG CỘNG NT2 (2TC) </t>
  </si>
  <si>
    <t>ĐA NTCC NT2  111</t>
  </si>
  <si>
    <t>ĐANTCC NT2(Điểm chữ)</t>
  </si>
  <si>
    <t>ĐANTCC NT2(Điểm 4)</t>
  </si>
  <si>
    <t>ĐANTCC NT2 111</t>
  </si>
  <si>
    <t xml:space="preserve">ĐANTCC NT2(2TC) </t>
  </si>
  <si>
    <t xml:space="preserve">THI ĐATHNT NT3-L1 </t>
  </si>
  <si>
    <t xml:space="preserve">THI ĐATHNT NT3-L2 </t>
  </si>
  <si>
    <t>TB ĐATHNT NT3 -L1</t>
  </si>
  <si>
    <t xml:space="preserve">ĐỒ ÁN TỔNG HỢP NỘI THẤT  NT3 (2TC) </t>
  </si>
  <si>
    <t>ĐA TH NT NT3  111</t>
  </si>
  <si>
    <t>ĐATH NT NT3(Điểm chữ)</t>
  </si>
  <si>
    <t>ĐATH NT NT3(Điểm 4)</t>
  </si>
  <si>
    <t>ĐATH NT NT3 111</t>
  </si>
  <si>
    <t xml:space="preserve">ĐATH NT NT3(2TC) </t>
  </si>
  <si>
    <t xml:space="preserve">THI CTN&amp;MT-L1 </t>
  </si>
  <si>
    <t>THI CTN&amp;MT -L2</t>
  </si>
  <si>
    <t>TB CTN&amp;MT -L1</t>
  </si>
  <si>
    <t xml:space="preserve">CẤP THOÁT NƯỚC VÀ MÔI TRƯỜNG (2TC) </t>
  </si>
  <si>
    <t>CTN&amp;MT 111</t>
  </si>
  <si>
    <t>CTN&amp;MT(Điểm chữ)</t>
  </si>
  <si>
    <t>CTN&amp;MT (Điểm 4)</t>
  </si>
  <si>
    <t xml:space="preserve">CTN&amp;MT(2TC) </t>
  </si>
  <si>
    <t>THI ĐALDTXD-L1</t>
  </si>
  <si>
    <t>THI ĐALDTXD-L2</t>
  </si>
  <si>
    <t>TB ĐALDTXD-L1</t>
  </si>
  <si>
    <t>ĐỒ ÁN LẬP DỰ TOÁN XÂY DỰNG(1TC)</t>
  </si>
  <si>
    <t>ĐALDTXD111</t>
  </si>
  <si>
    <t>ĐALDTXD(Điểm chữ)</t>
  </si>
  <si>
    <t>ĐALDTXD(Điểm 4)</t>
  </si>
  <si>
    <t>ĐALDTXD(1TC)</t>
  </si>
  <si>
    <t>THI ĐAPTDA-L1</t>
  </si>
  <si>
    <t>THI ĐAPTDA-L2</t>
  </si>
  <si>
    <t>TB ĐAPTDA-L1</t>
  </si>
  <si>
    <t>ĐỒ ÁN PHÂN TÍCH DỰ ÁN(1TC)</t>
  </si>
  <si>
    <t>ĐAPTDA111</t>
  </si>
  <si>
    <t>ĐAPTDA(Điểm chữ)</t>
  </si>
  <si>
    <t>ĐAPTDA(Điểm 4)</t>
  </si>
  <si>
    <t>ĐAPTDA(1TC)</t>
  </si>
  <si>
    <t>THI TTNVDA-L1</t>
  </si>
  <si>
    <t>THI TTNVDA-L2</t>
  </si>
  <si>
    <t>TB TTNVDA-L1</t>
  </si>
  <si>
    <t>THỰC TẾ NGHIỆP VỤ DỰ ÁN(5TC)</t>
  </si>
  <si>
    <t>TTNVDA111</t>
  </si>
  <si>
    <t>TTNVDA(Điểm chữ)</t>
  </si>
  <si>
    <t>TTNVDA(Điểm 4)</t>
  </si>
  <si>
    <t>TTNVDA(5TC)</t>
  </si>
  <si>
    <t>THI TTNVDT-L1</t>
  </si>
  <si>
    <t>THI TTNVDT-L2</t>
  </si>
  <si>
    <t>TB TTNVDT-L1</t>
  </si>
  <si>
    <t>THỰC TẾ NGHIỆP VỤ DỰ TOÁN(5TC)</t>
  </si>
  <si>
    <t>TTNVDT111</t>
  </si>
  <si>
    <t>TTNVDT(Điểm chữ)</t>
  </si>
  <si>
    <t>TTNVDT(Điểm 4)</t>
  </si>
  <si>
    <t>TTNVDT(5TC)</t>
  </si>
  <si>
    <t>THI ĐAĐTXD-L1</t>
  </si>
  <si>
    <t>THI ĐAĐTXD-L2</t>
  </si>
  <si>
    <t>TB ĐAĐTXD-L1</t>
  </si>
  <si>
    <t>ĐỒ ÁN ĐẤU THẦU XÂY DỰNG(1TC)</t>
  </si>
  <si>
    <t>ĐAĐTXD 111</t>
  </si>
  <si>
    <t>ĐAĐTXD(Điểm chữ)</t>
  </si>
  <si>
    <t>ĐAĐTXD (Điểm 4)</t>
  </si>
  <si>
    <t>ĐAĐTXD(1TC)</t>
  </si>
  <si>
    <t>THI ĐATTKL-L1</t>
  </si>
  <si>
    <t>THI ĐATTKL-L2</t>
  </si>
  <si>
    <t>TB ĐATTKL-L1</t>
  </si>
  <si>
    <t>ĐỒ ÁN THANH TOÁN KHỐI LƯỢNG(1TC)</t>
  </si>
  <si>
    <t>ĐATTKL 111</t>
  </si>
  <si>
    <t>ĐATTKL(Điểm chữ)</t>
  </si>
  <si>
    <t>ĐATTKL (Điểm 4)</t>
  </si>
  <si>
    <t>ĐATTKL(1TC)</t>
  </si>
  <si>
    <t>THI TTNVĐT-L1</t>
  </si>
  <si>
    <t>THI TTNVĐT-L2</t>
  </si>
  <si>
    <t>TB TTNVĐT-L1</t>
  </si>
  <si>
    <t>THỰC TẾ NGHIỆP VỤ ĐẤU THẦU(5TC)</t>
  </si>
  <si>
    <t>TTNVĐT111</t>
  </si>
  <si>
    <t>TTNVĐT(Điểm chữ)</t>
  </si>
  <si>
    <t>TTNVĐT(Điểm 4)</t>
  </si>
  <si>
    <t>TTNVĐT(5TC)</t>
  </si>
  <si>
    <t>THI TTNVTT-L1</t>
  </si>
  <si>
    <t>THI TTNVTT-L2</t>
  </si>
  <si>
    <t>TB TTNVTT-L1</t>
  </si>
  <si>
    <t>THỰC TẾ NGHIỆP VỤ THANH TOÁN(5TC)</t>
  </si>
  <si>
    <t>TTNVTT111</t>
  </si>
  <si>
    <t>TTNVTT(Điểm chữ)</t>
  </si>
  <si>
    <t>TTNVTT(Điểm 4)</t>
  </si>
  <si>
    <t>TTNVTT(5TC)</t>
  </si>
  <si>
    <t>THI PT BCTC-L1</t>
  </si>
  <si>
    <t>THI PT BC TC-L2</t>
  </si>
  <si>
    <t>TB PT BC TC-L1</t>
  </si>
  <si>
    <t>PHÂN TÍCH BÁO CÁO TÀI CHÍNH(2TC)</t>
  </si>
  <si>
    <t>PT BC TC 111</t>
  </si>
  <si>
    <t>PT BC TC(Điểm chữ)</t>
  </si>
  <si>
    <t>PT BC TC(Điểm 4)</t>
  </si>
  <si>
    <t>PT BC TC ( 2TC)</t>
  </si>
  <si>
    <t>PT BC TC( 2TC)</t>
  </si>
  <si>
    <t xml:space="preserve">THI ĐBKLXDCT-L1 </t>
  </si>
  <si>
    <t>THI ĐBKLXDCT-L2</t>
  </si>
  <si>
    <t>TB ĐBKLXDCT -L1</t>
  </si>
  <si>
    <t xml:space="preserve">ĐO BÓC KHỐI LƯỢNG XÂY DỰNG CT (2TC) </t>
  </si>
  <si>
    <t>ĐBKLXDCT 111</t>
  </si>
  <si>
    <t>ĐBKLXDCT(Điểm chữ)</t>
  </si>
  <si>
    <t>ĐBKLXDCT (Điểm 4)</t>
  </si>
  <si>
    <t xml:space="preserve">ĐBKLXDCT(2TC) </t>
  </si>
  <si>
    <t xml:space="preserve">THI QHXD-L1 </t>
  </si>
  <si>
    <t>THI QHXD-L2</t>
  </si>
  <si>
    <t>TB QHXD -L1</t>
  </si>
  <si>
    <t xml:space="preserve">QUY HOẠCH XÂY DỰNG (2TC) </t>
  </si>
  <si>
    <t>QHXD 111</t>
  </si>
  <si>
    <t>QHXD(Điểm chữ)</t>
  </si>
  <si>
    <t>QHXD(Điểm 4)</t>
  </si>
  <si>
    <t xml:space="preserve">QHXD(2TC) </t>
  </si>
  <si>
    <t>THI TIN UD Revit-L1</t>
  </si>
  <si>
    <t>THI TIN UD Revit-L2</t>
  </si>
  <si>
    <t>TB TIN UD REVIT-L1</t>
  </si>
  <si>
    <t>TIN ỨNG DỤNG REVIT(4TC)</t>
  </si>
  <si>
    <t>TIN UD REVIT 111</t>
  </si>
  <si>
    <t>TIN UD REVIT(Điểm chữ)</t>
  </si>
  <si>
    <t>TIN UD REVIT (Điểm 4)</t>
  </si>
  <si>
    <t>TIN UD REVIT(4TC)</t>
  </si>
  <si>
    <t>TIN UD REVIT (4TC)</t>
  </si>
  <si>
    <t>THI TTKTTPM-L1</t>
  </si>
  <si>
    <t>THI TTKTTPM-L2</t>
  </si>
  <si>
    <t>TB TTKTTPM-L1</t>
  </si>
  <si>
    <t>THỰC TẬP KẾ TOÁN TRÊN PHẦN MỀM(2TC)</t>
  </si>
  <si>
    <t>TTKTTPM 111</t>
  </si>
  <si>
    <t>TTKTTPM(Điểm chữ)</t>
  </si>
  <si>
    <t>TTKTTPM(Điểm 4)</t>
  </si>
  <si>
    <t>TTKTTPM ( 2TC)</t>
  </si>
  <si>
    <t>TTKTTPM( 2TC)</t>
  </si>
  <si>
    <t>THI TT KẾ TOÁN TCDN2,3-L1</t>
  </si>
  <si>
    <t>THI TT KẾ TOÁN TCDN2,3-L2</t>
  </si>
  <si>
    <t>TB TT KẾ TOÁN TCDN2,3-L1</t>
  </si>
  <si>
    <t>THỰC TẬP KẾ TOÁN TÀI CHÍNH DN2,3 (3TC)111</t>
  </si>
  <si>
    <t>TT KẾ TOÁN TCDN2,3(Điểm chữ)</t>
  </si>
  <si>
    <t>TT KẾ TOÁN TCDN2,3(Điểm 4)</t>
  </si>
  <si>
    <t>TT KẾ TOÁN TCDN2,3 111</t>
  </si>
  <si>
    <t>THỰC TẬP KẾ TOÁN TÀI CHÍNH DN2,3 (3TC)</t>
  </si>
  <si>
    <t>TT KẾ TOÁN TCDN2,3 (3TC)</t>
  </si>
  <si>
    <t>THI TT KKT-L1</t>
  </si>
  <si>
    <t>THI TT KKT-L2</t>
  </si>
  <si>
    <t>TB TT KÊ KHAI THUẾ-L1</t>
  </si>
  <si>
    <t>THỰC TẬP KÊ KHAI THUẾ (2TC)</t>
  </si>
  <si>
    <t>THỰC TẬP KÊ KHAI THUẾ (2TC)111</t>
  </si>
  <si>
    <t>TT KÊ KHAI THUẾ(Điểm chữ)</t>
  </si>
  <si>
    <t>TT KÊ KHAI THUẾ(Điểm 4)</t>
  </si>
  <si>
    <t>TT KÊ KHAI THUẾ 111</t>
  </si>
  <si>
    <t>TT KÊ KHAI THUẾ (2TC)</t>
  </si>
  <si>
    <t>THI KTQTDNSX-L1</t>
  </si>
  <si>
    <t>THI KTQTDNSX-L2</t>
  </si>
  <si>
    <t>TB KTQTDNSX-L1</t>
  </si>
  <si>
    <t>KẾ TOÁN QUẢN TRỊ DNSX(2TC)</t>
  </si>
  <si>
    <t>KTQTDNSX(Điểm chữ)</t>
  </si>
  <si>
    <t>KTQTDNSX(Điểm 4)</t>
  </si>
  <si>
    <t>KTQTDNSX111</t>
  </si>
  <si>
    <t>KTQTDNSX (2TC)</t>
  </si>
  <si>
    <t>THI TT KẾ TOÁN DN ẢO-L1</t>
  </si>
  <si>
    <t>THI TT KẾ TOÁN DN ẢO-L2</t>
  </si>
  <si>
    <t>TB TT KẾ TOÁN DN ẢO-L1</t>
  </si>
  <si>
    <t>THỰC TẬP KẾ TOÁN DOANH NGHIỆP ẢO (4TC)</t>
  </si>
  <si>
    <t>THỰC TẬP KẾ TOÁN DN ẢO (4TC)111</t>
  </si>
  <si>
    <t>TT KẾ TOÁN DN ẢO(Điểm chữ)</t>
  </si>
  <si>
    <t>TT KẾ TOÁN DN ẢO(Điểm 4)</t>
  </si>
  <si>
    <t>TT KẾ TOÁN DN ẢO 111</t>
  </si>
  <si>
    <t>TT KẾ TOÁN DN ẢO (4TC)</t>
  </si>
  <si>
    <t>TT KẾ TOÁN DN ẢO(4TC)</t>
  </si>
  <si>
    <t>THI XLNT BẰNG PP CƠ HỌC-L1</t>
  </si>
  <si>
    <t>THI XLNT BẰNG PP CƠ HỌC-L2</t>
  </si>
  <si>
    <t>TB XỬ LÝ NƯỚC THẢI BẰNG PP CƠ HỌC-L1</t>
  </si>
  <si>
    <t>XỬ LÝ NƯỚC THẢI BẰNG PHƯƠNG PHÁP CƠ HỌC (3TC)</t>
  </si>
  <si>
    <t>XỬ LÝ NƯỚC THẢI BẰNG PP CƠ HỌC(3TC)</t>
  </si>
  <si>
    <t>THI TT VHMLTN-L1</t>
  </si>
  <si>
    <t>THI TT VHMLTN-L2</t>
  </si>
  <si>
    <t>TB TT VHMLTN-L1</t>
  </si>
  <si>
    <t>THỰC TẬP VẬN HÀNH MẠNG LƯỚI TN (4TC)</t>
  </si>
  <si>
    <t xml:space="preserve"> TT VHMLTN (4TC)</t>
  </si>
  <si>
    <t>THI PTNT VÀ BÙN 1-L1</t>
  </si>
  <si>
    <t>THI PTNT VÀ BÙN 1-L2</t>
  </si>
  <si>
    <t>TB PHÂN TÍCH NƯỚC THẢI VÀ BÙN 1-L1</t>
  </si>
  <si>
    <t>PHÂN TÍCH NƯỚC THẢI VÀ BÙN 1 (4TC)</t>
  </si>
  <si>
    <t>PHÂN TÍCH NƯỚC THẢI VÀ BÙN 1(4TC)</t>
  </si>
  <si>
    <t xml:space="preserve"> PHÂN TÍCH NƯỚC THẢI VÀ BÙN1 (4TC)</t>
  </si>
  <si>
    <t>THI LVVHCMT3-L1</t>
  </si>
  <si>
    <t>THI LVVHCMT3-L2</t>
  </si>
  <si>
    <t>TB LVVHCMT3-L1</t>
  </si>
  <si>
    <t>LÀM VIỆC VỚI HÓA CHẤT MÔI TRƯỜNG 3 (3TC)</t>
  </si>
  <si>
    <t>LVVHCMT3 (3TC)</t>
  </si>
  <si>
    <t>THI LÝ THUYẾT KT ĐIỆN 2-L1</t>
  </si>
  <si>
    <t>THI LÝ THUYẾT KT ĐIỆN 2-L2</t>
  </si>
  <si>
    <t>TB LÝ THUYẾT KỸ THUẬT ĐIỆN 2-L1</t>
  </si>
  <si>
    <t>LÝ THUYẾT KỸ THUẬT ĐIỆN 2 (6TC)</t>
  </si>
  <si>
    <t>LTKT ĐIỆN 2 (6TC)</t>
  </si>
  <si>
    <t>THI XLNT BẰNG PP HÓA HỌC VÀ SH2-L1</t>
  </si>
  <si>
    <t>THI XLNT BẰNG PP HÓA HỌC VÀ SH2-L2</t>
  </si>
  <si>
    <t>TB XỬ LÝ NƯỚC THẢI BẰNG PP HÓA HỌC VÀ SINH HỌC 2-L1</t>
  </si>
  <si>
    <t>XỬ LÝ NƯỚC THẢI BẰNG PHƯƠNG PHÁP HÓA HỌC VÀ SINH HỌC 2 (4TC)</t>
  </si>
  <si>
    <t>XỬ LÝ NƯỚC THẢI BẰNG PP HÓA HỌC VÀ SINH HỌC 2(4TC)</t>
  </si>
  <si>
    <t>THI TTLM VÀ GS CÁC ĐIỂM XẢ-L1</t>
  </si>
  <si>
    <t>THI TTLM VÀ GS CÁC ĐIỂM XẢ-L2</t>
  </si>
  <si>
    <t>TB THỰC TẬP LẤY MẪU VÀ GIÁM SÁT CÁC ĐIỂM XẢ L1</t>
  </si>
  <si>
    <t>THỰC TẬP LẤY MẪU VÀ GIÁM SÁT CÁC ĐIỂM XẢ (1TC)</t>
  </si>
  <si>
    <t>THỰC TẬP LẤY MẪU VÀ GIÁM SÁT CÁC ĐIỂM XẢ(1TC)</t>
  </si>
  <si>
    <t>QĐXT số 151 ngày 12.4.2021; QĐ số 338 ngày 15/9/2020 CBKQHT lần 1</t>
  </si>
  <si>
    <t>QĐXT số 151 ngày 12.4.2021</t>
  </si>
  <si>
    <t>QĐ số 168 ngày 14.4.2021 bố trí sv chuyển lớp từ CK8 xuống CK9; QĐ số 338 ngày 15/9/2020 CBKQHT lần 1</t>
  </si>
  <si>
    <t xml:space="preserve">XÉT LÊN LỚP (TBC HỌC KỲ)
03.07.2020 không xét 
</t>
  </si>
  <si>
    <t xml:space="preserve">XÉT LÊN LỚP (TBC HỌC KỲ III) không xét
</t>
  </si>
  <si>
    <t xml:space="preserve">QĐ số 224 ngày 31/5/2021 bố trí sv chuyển lớp từ CKT17 xuống CKT18 </t>
  </si>
  <si>
    <t>THI XL BÙN-L1</t>
  </si>
  <si>
    <t>THI XL BÙN-L2</t>
  </si>
  <si>
    <t>TB XỬ LÝ BÙN-L1</t>
  </si>
  <si>
    <t>XỬ LÝ BÙN(3TC)</t>
  </si>
  <si>
    <t>XỬ LÝ BÙN (3TC)</t>
  </si>
  <si>
    <t>TCHT KỲ 4</t>
  </si>
  <si>
    <t>TBC HỌC KỲ 4</t>
  </si>
  <si>
    <t>TBC HỌC KỲ 4 -11</t>
  </si>
  <si>
    <t xml:space="preserve">XÉT LÊN LỚP
TBC HỌC KỲ 4
</t>
  </si>
  <si>
    <t>TÍN CHỈ 4 KỲ</t>
  </si>
  <si>
    <t>TBC 4 KỲ</t>
  </si>
  <si>
    <t>TBC 4 KỲ -11</t>
  </si>
  <si>
    <t>TC TÍCH LŨY KỲ 4</t>
  </si>
  <si>
    <t>TC TÍCH LŨY 4 KỲ</t>
  </si>
  <si>
    <t>TBC TÍCH LŨY 4 KỲ (THANG 10)</t>
  </si>
  <si>
    <t xml:space="preserve">XÉT LÊN LỚP TBC TÍCH LŨY
4 KỲ
</t>
  </si>
  <si>
    <t>TBC TÍCH LŨY 4 KỲ ( THANG 4)</t>
  </si>
  <si>
    <t>TB TÍCH LŨY KỲ 4 ( THANG 4)</t>
  </si>
  <si>
    <t>TB TÍCH LŨY KỲ 4 ( THANG 10)</t>
  </si>
  <si>
    <t xml:space="preserve">XÉT LÊN LỚP
4 KỲ
</t>
  </si>
  <si>
    <t>TCHT KỲ IV</t>
  </si>
  <si>
    <t>TBC HỌC KỲ IV-L1</t>
  </si>
  <si>
    <t>TBC HỌC KỲ IV-L2</t>
  </si>
  <si>
    <t>TBC HỌC KỲ IV - 1111</t>
  </si>
  <si>
    <t xml:space="preserve">XÉT LÊN LỚP (TBC HỌC KỲ IV)
</t>
  </si>
  <si>
    <t>TÍN CHỈ TÍCH LŨY KỲ IV</t>
  </si>
  <si>
    <t>TBC TÍCH LŨY KỲ IV -11</t>
  </si>
  <si>
    <t>Tốt nghiệp T7/2021; Học các môn theo lớp CKX17 và ra trường theo CKX17</t>
  </si>
  <si>
    <t>CB2</t>
  </si>
  <si>
    <t>TCHT NĂM 2</t>
  </si>
  <si>
    <t>TBC HỌC NĂM 2 LẦN I</t>
  </si>
  <si>
    <t>TBC HỌC NĂM 2 LẦN II</t>
  </si>
  <si>
    <t xml:space="preserve">XÉT LÊN LỚP (TBC NĂM 2) 9.2021
</t>
  </si>
  <si>
    <t>TC TÍCH LŨY NĂM 2</t>
  </si>
  <si>
    <t>TBC TÍCH LŨY NĂM 2</t>
  </si>
  <si>
    <t>XÉT LÊN LỚP
(TBC TÍCH LŨY NĂM 2)
9.2021</t>
  </si>
  <si>
    <t xml:space="preserve">XÉT LÊN LỚP NĂM 2
9.2021 (Họp HĐ)
</t>
  </si>
  <si>
    <t>TBC HỌC NĂM 2LẦN 2</t>
  </si>
  <si>
    <t>XẾP LOẠI KQHT NĂM 2</t>
  </si>
  <si>
    <t>TT CBKT-KT 111</t>
  </si>
  <si>
    <t>TT CBKT-KT (Điểm 4)</t>
  </si>
  <si>
    <t xml:space="preserve"> TT CBKT-KT (4TC)</t>
  </si>
  <si>
    <t>THỰC TẾ CÁN BỘ KINH TẾ -KỸ THUẬT (6TC)</t>
  </si>
  <si>
    <t>THỰC TẾ CBKT - KT(Điểm chữ)</t>
  </si>
  <si>
    <t>ĐATN (Dự toán)</t>
  </si>
  <si>
    <t>ĐATN (ĐT&amp;TT)</t>
  </si>
  <si>
    <t>ĐIỂM GVHD</t>
  </si>
  <si>
    <t>Điểm Bảo vệ</t>
  </si>
  <si>
    <t>Điểm Đồ án  TN</t>
  </si>
  <si>
    <t>Điểm Đồ án TN(Điểm chữ)</t>
  </si>
  <si>
    <t>Điểm Đồ án TN(Điểm 4)</t>
  </si>
  <si>
    <t>Điểm Đồ án TN 111</t>
  </si>
  <si>
    <t>Đồ án  TN</t>
  </si>
  <si>
    <t>THI TT TN-L1</t>
  </si>
  <si>
    <t>THI TT TN-L2</t>
  </si>
  <si>
    <t>TB TT TN-L1</t>
  </si>
  <si>
    <t>TT TN(Điểm chữ)</t>
  </si>
  <si>
    <t>TT TN(Điểm 4)</t>
  </si>
  <si>
    <t>TT TN -11</t>
  </si>
  <si>
    <t>TT TN(4TC)</t>
  </si>
  <si>
    <t>THỰC TẬP TỐT NGHIỆP (6TC)</t>
  </si>
  <si>
    <t>THỰC TẬP TỐT NGHIỆP (6TC)1111</t>
  </si>
  <si>
    <t>THI TT KẾ TOÁN TẠI DN-L1</t>
  </si>
  <si>
    <t>THI TT KẾ TOÁN TẠI DN-L2</t>
  </si>
  <si>
    <t>TB TT KẾ TOÁN TẠI DOANH NGHIỆP-L1</t>
  </si>
  <si>
    <t>TT KẾ TOÁN TẠI DN(Điểm chữ)</t>
  </si>
  <si>
    <t>TT KẾ TOÁN TẠI DN(Điểm 4)</t>
  </si>
  <si>
    <t>TT KẾ TOÁN TẠI DN 111</t>
  </si>
  <si>
    <t>Điểm GVHD</t>
  </si>
  <si>
    <t>Điểm khóa luận TN</t>
  </si>
  <si>
    <t>Điểm khóa luậnTN(Điểm chữ)</t>
  </si>
  <si>
    <t>Điểm khóa luận TN(Điểm 4)</t>
  </si>
  <si>
    <t>Điểm khóa luận TN 111</t>
  </si>
  <si>
    <t>Khóa luận TN</t>
  </si>
  <si>
    <t>THỰC TẬP KẾ TOÁN TẠI DOANH NGHIỆP(6TC)</t>
  </si>
  <si>
    <t>TT KẾ TOÁN TẠI DN (6TC)</t>
  </si>
  <si>
    <t>THI TTPT VÀ GS CÁC TSVH-L1</t>
  </si>
  <si>
    <t>THI TTPT VÀ GS CÁC TSVH-L2</t>
  </si>
  <si>
    <t>TB THỰC TẬP PHÂN TÍCH VÀ GIÁM SÁT CÁC THÔNG SỐ VẬN HÀNH L1</t>
  </si>
  <si>
    <t xml:space="preserve"> THỰC TẬP PHÂN TÍCH VÀ GIÁM SÁT CÁC THÔNG SỐ VẬN HÀNH(3TC)</t>
  </si>
  <si>
    <t xml:space="preserve"> THỰC TẬP PHÂN TÍCH VÀ GIÁM SÁT CÁC THÔNG SỐ VẬN HÀNH 111</t>
  </si>
  <si>
    <t>THỰC TẬP LẤY MẪU VÀ GIÁM SÁT CÁC ĐIỂM XẢ1111</t>
  </si>
  <si>
    <t>THỰC HÀNH KỸ THUẬT ĐIỆN (5TC)</t>
  </si>
  <si>
    <t>THỰC HÀNH KTĐ (5TC)</t>
  </si>
  <si>
    <t>THỰC HÀNH KTĐ(5TC)</t>
  </si>
  <si>
    <t>THI TTVHNMXLNT-L1</t>
  </si>
  <si>
    <t>THI TTVHNMXLNT-L2</t>
  </si>
  <si>
    <t>TB TTVHNMXLNT-L1</t>
  </si>
  <si>
    <t>THỰC TẬP VẬN HÀNH NHÀ MÁY XỬ LÝ NƯỚC THẢI (5TC)</t>
  </si>
  <si>
    <t>TTVHNMXLNT(5TC)</t>
  </si>
  <si>
    <t>THỰC TẬP CÁN BỘ KỸ THUẬT (1TC)</t>
  </si>
  <si>
    <t>THI TT CB -KT-L1</t>
  </si>
  <si>
    <t>THI TT CB -KT-L2</t>
  </si>
  <si>
    <t>TB TT CB  - KT-L1</t>
  </si>
  <si>
    <t xml:space="preserve"> TT CB -KT (1TC)</t>
  </si>
  <si>
    <t>TB PHÂN TÍCH NƯỚC THẢI VÀ BÙN 2-L1</t>
  </si>
  <si>
    <t>THI PTNT VÀ BÙN 2-L2</t>
  </si>
  <si>
    <t>THI PTNT VÀ BÙN 2-L1</t>
  </si>
  <si>
    <t>PHÂN TÍCH NƯỚC THẢI VÀ BÙN 2(4TC)</t>
  </si>
  <si>
    <t xml:space="preserve"> PHÂN TÍCH NƯỚC THẢI VÀ BÙN2 (4TC)</t>
  </si>
  <si>
    <t>QĐXT số 299 ngày 27/9/2021</t>
  </si>
  <si>
    <t>QĐ số     ngày CKT17 chuyển xuống CKT18</t>
  </si>
  <si>
    <t>QĐ buộc thôi học ngày   /9/2021.QĐ số 144 ngày 15/4/2021 CBKQHTL1</t>
  </si>
  <si>
    <t>THỰC TẬP VẬN HÀNH MẠNG LƯỚI THOÁT NƯỚC (4TC)</t>
  </si>
  <si>
    <t>TCHT KỲ 5</t>
  </si>
  <si>
    <t>TBC HỌC KỲ 5</t>
  </si>
  <si>
    <t>THỰC TẬP XÂY DỰNG CƠ BẢN 1 (3TC)</t>
  </si>
  <si>
    <t>TTXDCB1 111</t>
  </si>
  <si>
    <t>TTXDCB1  111</t>
  </si>
  <si>
    <t>PHÂN TÍCH NƯỚC THẢI VÀ BÙN 2 (2TC)</t>
  </si>
  <si>
    <t>TCHT KỲ V</t>
  </si>
  <si>
    <t>TBC HỌC KỲ V-L1</t>
  </si>
  <si>
    <t>TBC HỌC KỲ V-L2</t>
  </si>
  <si>
    <t>CC</t>
  </si>
  <si>
    <t xml:space="preserve"> TH KTĐ-L1</t>
  </si>
  <si>
    <t xml:space="preserve"> TH KTĐ -L2</t>
  </si>
  <si>
    <t>Điểm đồ án TN</t>
  </si>
  <si>
    <t>Điểm đồ án TN(Điểm chữ)</t>
  </si>
  <si>
    <t>Điểm đồ án TN(Điểm 4)</t>
  </si>
  <si>
    <t>Điểm đồ án TN 111</t>
  </si>
  <si>
    <t>Đồ án TN</t>
  </si>
  <si>
    <t>QĐXT số 06 ngày 10/01/2022</t>
  </si>
  <si>
    <t xml:space="preserve">QĐXT số 06 ngày 10/01/2022; QĐ số 375 BLKQHT ngày 12/11/2020 </t>
  </si>
  <si>
    <t>ĐATN (Dự án )</t>
  </si>
  <si>
    <t>ĐATN (TT đo bóc KL)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</si>
</sst>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color rgb="FF000000"/>
      <name val="Arial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3.5"/>
      <color rgb="FF0000CC"/>
      <name val="Times New Roman"/>
      <family val="1"/>
    </font>
    <font>
      <sz val="13.5"/>
      <color rgb="FF0000CC"/>
      <name val="Times New Roman"/>
      <family val="1"/>
    </font>
    <font>
      <i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sz val="13.5"/>
      <color rgb="FF000000"/>
      <name val="Arial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  <font>
      <sz val="12.5"/>
      <color rgb="FF0000CC"/>
      <name val="Times New Roman"/>
      <family val="1"/>
    </font>
    <font>
      <sz val="10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"/>
      <color rgb="FFCC00FF"/>
      <name val="Times New Roman"/>
      <family val="1"/>
    </font>
    <font>
      <i/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sz val="12"/>
      <color rgb="FFCC00FF"/>
      <name val="Times New Roman"/>
      <family val="1"/>
    </font>
    <font>
      <sz val="12"/>
      <color rgb="FF000000"/>
      <name val="Arial"/>
      <family val="2"/>
    </font>
    <font>
      <sz val="13.5"/>
      <color rgb="FFFF0000"/>
      <name val="Arial"/>
      <family val="2"/>
    </font>
    <font>
      <sz val="13"/>
      <color rgb="FF00B0F0"/>
      <name val="Times New Roman"/>
      <family val="1"/>
    </font>
    <font>
      <sz val="13"/>
      <color rgb="FF00B05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  <charset val="163"/>
    </font>
    <font>
      <sz val="13.5"/>
      <color rgb="FF0000CC"/>
      <name val="Times New Roman"/>
      <family val="1"/>
      <charset val="163"/>
    </font>
    <font>
      <i/>
      <sz val="13.5"/>
      <name val="Times New Roman"/>
      <family val="1"/>
    </font>
    <font>
      <b/>
      <sz val="13.5"/>
      <color rgb="FFFF0000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name val="Times New Roman"/>
      <family val="1"/>
    </font>
    <font>
      <b/>
      <sz val="13.5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sz val="13.5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Times New Roman"/>
      <family val="1"/>
    </font>
    <font>
      <b/>
      <sz val="13.5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i/>
      <sz val="13.5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1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indexed="64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0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textRotation="90"/>
    </xf>
    <xf numFmtId="164" fontId="4" fillId="2" borderId="4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5" fillId="0" borderId="4" xfId="0" applyFont="1" applyBorder="1" applyAlignment="1" applyProtection="1">
      <alignment horizontal="center" textRotation="90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textRotation="90"/>
    </xf>
    <xf numFmtId="0" fontId="6" fillId="0" borderId="4" xfId="0" applyFont="1" applyBorder="1" applyProtection="1"/>
    <xf numFmtId="0" fontId="7" fillId="0" borderId="4" xfId="0" applyFont="1" applyBorder="1" applyProtection="1"/>
    <xf numFmtId="0" fontId="2" fillId="0" borderId="4" xfId="0" applyFont="1" applyBorder="1" applyAlignment="1" applyProtection="1">
      <alignment horizontal="center"/>
    </xf>
    <xf numFmtId="0" fontId="7" fillId="0" borderId="5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4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4" fontId="2" fillId="0" borderId="4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14" xfId="0" applyFont="1" applyBorder="1" applyProtection="1"/>
    <xf numFmtId="1" fontId="10" fillId="2" borderId="4" xfId="0" applyNumberFormat="1" applyFont="1" applyFill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Protection="1"/>
    <xf numFmtId="0" fontId="7" fillId="0" borderId="6" xfId="0" applyFont="1" applyBorder="1" applyProtection="1"/>
    <xf numFmtId="0" fontId="7" fillId="0" borderId="0" xfId="0" applyFont="1" applyProtection="1"/>
    <xf numFmtId="0" fontId="7" fillId="0" borderId="9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Protection="1"/>
    <xf numFmtId="0" fontId="7" fillId="2" borderId="0" xfId="0" applyFont="1" applyFill="1" applyProtection="1"/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15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16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Protection="1"/>
    <xf numFmtId="0" fontId="2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2" borderId="5" xfId="0" applyFont="1" applyFill="1" applyBorder="1" applyProtection="1"/>
    <xf numFmtId="49" fontId="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4" xfId="0" applyFont="1" applyFill="1" applyBorder="1" applyProtection="1"/>
    <xf numFmtId="49" fontId="2" fillId="0" borderId="4" xfId="0" applyNumberFormat="1" applyFont="1" applyBorder="1" applyAlignment="1" applyProtection="1">
      <alignment horizontal="center"/>
    </xf>
    <xf numFmtId="0" fontId="10" fillId="2" borderId="4" xfId="0" applyFont="1" applyFill="1" applyBorder="1" applyProtection="1"/>
    <xf numFmtId="49" fontId="2" fillId="0" borderId="9" xfId="0" applyNumberFormat="1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Protection="1"/>
    <xf numFmtId="0" fontId="2" fillId="0" borderId="5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0" fontId="2" fillId="0" borderId="15" xfId="0" applyFont="1" applyBorder="1" applyProtection="1"/>
    <xf numFmtId="0" fontId="2" fillId="0" borderId="7" xfId="0" applyFont="1" applyBorder="1" applyProtection="1"/>
    <xf numFmtId="0" fontId="2" fillId="0" borderId="16" xfId="0" applyFont="1" applyBorder="1" applyProtection="1"/>
    <xf numFmtId="0" fontId="2" fillId="0" borderId="8" xfId="0" applyFont="1" applyBorder="1" applyProtection="1"/>
    <xf numFmtId="0" fontId="7" fillId="0" borderId="0" xfId="0" applyFont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 textRotation="90"/>
    </xf>
    <xf numFmtId="0" fontId="5" fillId="4" borderId="15" xfId="0" applyFont="1" applyFill="1" applyBorder="1" applyAlignment="1" applyProtection="1">
      <alignment horizontal="center" textRotation="90"/>
    </xf>
    <xf numFmtId="0" fontId="5" fillId="4" borderId="7" xfId="0" applyFont="1" applyFill="1" applyBorder="1" applyAlignment="1" applyProtection="1">
      <alignment horizontal="center" textRotation="90"/>
    </xf>
    <xf numFmtId="0" fontId="7" fillId="0" borderId="17" xfId="0" applyFont="1" applyBorder="1" applyProtection="1"/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9" xfId="0" applyNumberFormat="1" applyFont="1" applyFill="1" applyBorder="1" applyAlignment="1" applyProtection="1">
      <alignment horizontal="center"/>
    </xf>
    <xf numFmtId="164" fontId="6" fillId="2" borderId="18" xfId="0" applyNumberFormat="1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 textRotation="90"/>
    </xf>
    <xf numFmtId="164" fontId="2" fillId="0" borderId="19" xfId="0" applyNumberFormat="1" applyFont="1" applyBorder="1" applyProtection="1"/>
    <xf numFmtId="164" fontId="2" fillId="2" borderId="19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/>
    </xf>
    <xf numFmtId="164" fontId="2" fillId="5" borderId="19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4" fontId="2" fillId="2" borderId="19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textRotation="90"/>
    </xf>
    <xf numFmtId="0" fontId="2" fillId="0" borderId="12" xfId="0" applyFont="1" applyBorder="1" applyAlignment="1" applyProtection="1">
      <alignment horizontal="center" textRotation="90"/>
    </xf>
    <xf numFmtId="0" fontId="2" fillId="0" borderId="12" xfId="0" applyFont="1" applyBorder="1" applyAlignment="1" applyProtection="1">
      <alignment textRotation="90"/>
    </xf>
    <xf numFmtId="0" fontId="11" fillId="3" borderId="12" xfId="0" applyFont="1" applyFill="1" applyBorder="1" applyAlignment="1" applyProtection="1">
      <alignment textRotation="90"/>
    </xf>
    <xf numFmtId="0" fontId="3" fillId="2" borderId="12" xfId="0" applyFont="1" applyFill="1" applyBorder="1" applyAlignment="1" applyProtection="1">
      <alignment textRotation="90"/>
    </xf>
    <xf numFmtId="0" fontId="1" fillId="2" borderId="12" xfId="0" applyFont="1" applyFill="1" applyBorder="1" applyAlignment="1" applyProtection="1">
      <alignment textRotation="90"/>
    </xf>
    <xf numFmtId="0" fontId="5" fillId="0" borderId="12" xfId="0" applyFont="1" applyBorder="1" applyAlignment="1" applyProtection="1">
      <alignment textRotation="90"/>
    </xf>
    <xf numFmtId="0" fontId="5" fillId="2" borderId="22" xfId="0" applyFont="1" applyFill="1" applyBorder="1" applyAlignment="1" applyProtection="1">
      <alignment textRotation="90"/>
    </xf>
    <xf numFmtId="0" fontId="5" fillId="4" borderId="22" xfId="0" applyFont="1" applyFill="1" applyBorder="1" applyAlignment="1" applyProtection="1">
      <alignment textRotation="90"/>
    </xf>
    <xf numFmtId="0" fontId="1" fillId="2" borderId="21" xfId="0" applyFont="1" applyFill="1" applyBorder="1" applyAlignment="1" applyProtection="1">
      <alignment textRotation="90"/>
    </xf>
    <xf numFmtId="0" fontId="1" fillId="2" borderId="23" xfId="0" applyFont="1" applyFill="1" applyBorder="1" applyAlignment="1" applyProtection="1">
      <alignment textRotation="90"/>
    </xf>
    <xf numFmtId="0" fontId="1" fillId="2" borderId="24" xfId="0" applyFont="1" applyFill="1" applyBorder="1" applyAlignment="1" applyProtection="1">
      <alignment textRotation="90"/>
    </xf>
    <xf numFmtId="0" fontId="11" fillId="3" borderId="12" xfId="0" applyFont="1" applyFill="1" applyBorder="1" applyAlignment="1" applyProtection="1">
      <alignment textRotation="90"/>
    </xf>
    <xf numFmtId="0" fontId="3" fillId="2" borderId="12" xfId="0" applyFont="1" applyFill="1" applyBorder="1" applyAlignment="1" applyProtection="1">
      <alignment textRotation="90"/>
    </xf>
    <xf numFmtId="0" fontId="1" fillId="2" borderId="12" xfId="0" applyFont="1" applyFill="1" applyBorder="1" applyAlignment="1" applyProtection="1">
      <alignment textRotation="90"/>
    </xf>
    <xf numFmtId="0" fontId="3" fillId="2" borderId="25" xfId="0" applyFont="1" applyFill="1" applyBorder="1" applyAlignment="1" applyProtection="1">
      <alignment textRotation="90"/>
    </xf>
    <xf numFmtId="0" fontId="1" fillId="2" borderId="25" xfId="0" applyFont="1" applyFill="1" applyBorder="1" applyAlignment="1" applyProtection="1">
      <alignment textRotation="90"/>
    </xf>
    <xf numFmtId="0" fontId="5" fillId="0" borderId="25" xfId="0" applyFont="1" applyBorder="1" applyAlignment="1" applyProtection="1">
      <alignment textRotation="90"/>
    </xf>
    <xf numFmtId="0" fontId="2" fillId="0" borderId="18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textRotation="90"/>
    </xf>
    <xf numFmtId="0" fontId="11" fillId="3" borderId="5" xfId="0" applyFont="1" applyFill="1" applyBorder="1" applyAlignment="1" applyProtection="1">
      <alignment textRotation="90"/>
    </xf>
    <xf numFmtId="0" fontId="3" fillId="2" borderId="5" xfId="0" applyFont="1" applyFill="1" applyBorder="1" applyAlignment="1" applyProtection="1">
      <alignment textRotation="90"/>
    </xf>
    <xf numFmtId="0" fontId="1" fillId="2" borderId="5" xfId="0" applyFont="1" applyFill="1" applyBorder="1" applyAlignment="1" applyProtection="1">
      <alignment textRotation="90"/>
    </xf>
    <xf numFmtId="0" fontId="5" fillId="0" borderId="5" xfId="0" applyFont="1" applyBorder="1" applyAlignment="1" applyProtection="1">
      <alignment textRotation="90"/>
    </xf>
    <xf numFmtId="0" fontId="5" fillId="4" borderId="20" xfId="0" applyFont="1" applyFill="1" applyBorder="1" applyAlignment="1" applyProtection="1">
      <alignment textRotation="90"/>
    </xf>
    <xf numFmtId="164" fontId="2" fillId="2" borderId="26" xfId="0" applyNumberFormat="1" applyFont="1" applyFill="1" applyBorder="1" applyAlignment="1" applyProtection="1">
      <alignment horizontal="center"/>
    </xf>
    <xf numFmtId="164" fontId="4" fillId="2" borderId="27" xfId="0" applyNumberFormat="1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textRotation="90"/>
    </xf>
    <xf numFmtId="164" fontId="2" fillId="2" borderId="26" xfId="0" applyNumberFormat="1" applyFont="1" applyFill="1" applyBorder="1" applyAlignment="1" applyProtection="1">
      <alignment horizontal="center"/>
    </xf>
    <xf numFmtId="1" fontId="2" fillId="2" borderId="27" xfId="0" applyNumberFormat="1" applyFont="1" applyFill="1" applyBorder="1" applyAlignment="1" applyProtection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 applyAlignment="1" applyProtection="1">
      <alignment horizontal="center"/>
    </xf>
    <xf numFmtId="164" fontId="1" fillId="3" borderId="27" xfId="0" applyNumberFormat="1" applyFont="1" applyFill="1" applyBorder="1" applyAlignment="1" applyProtection="1">
      <alignment horizontal="center"/>
    </xf>
    <xf numFmtId="164" fontId="1" fillId="2" borderId="27" xfId="0" applyNumberFormat="1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textRotation="90"/>
    </xf>
    <xf numFmtId="164" fontId="1" fillId="2" borderId="28" xfId="0" applyNumberFormat="1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 textRotation="90"/>
    </xf>
    <xf numFmtId="0" fontId="3" fillId="2" borderId="12" xfId="0" applyFont="1" applyFill="1" applyBorder="1" applyAlignment="1" applyProtection="1">
      <alignment horizontal="center" textRotation="90"/>
    </xf>
    <xf numFmtId="0" fontId="6" fillId="0" borderId="4" xfId="0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9" xfId="0" applyFont="1" applyBorder="1" applyProtection="1"/>
    <xf numFmtId="14" fontId="2" fillId="0" borderId="9" xfId="0" applyNumberFormat="1" applyFont="1" applyBorder="1" applyProtection="1"/>
    <xf numFmtId="0" fontId="2" fillId="0" borderId="9" xfId="0" applyFont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2" fillId="2" borderId="29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textRotation="90"/>
    </xf>
    <xf numFmtId="0" fontId="7" fillId="0" borderId="29" xfId="0" applyFont="1" applyBorder="1" applyProtection="1"/>
    <xf numFmtId="0" fontId="7" fillId="0" borderId="30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3" xfId="0" applyFont="1" applyBorder="1" applyProtection="1"/>
    <xf numFmtId="49" fontId="2" fillId="0" borderId="6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4" fontId="2" fillId="0" borderId="6" xfId="0" applyNumberFormat="1" applyFont="1" applyBorder="1" applyProtection="1"/>
    <xf numFmtId="0" fontId="2" fillId="0" borderId="13" xfId="0" applyFont="1" applyBorder="1" applyAlignment="1" applyProtection="1">
      <alignment horizontal="center"/>
    </xf>
    <xf numFmtId="164" fontId="2" fillId="2" borderId="14" xfId="0" applyNumberFormat="1" applyFont="1" applyFill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9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2" borderId="6" xfId="0" applyFont="1" applyFill="1" applyBorder="1" applyProtection="1"/>
    <xf numFmtId="49" fontId="2" fillId="0" borderId="6" xfId="0" applyNumberFormat="1" applyFont="1" applyBorder="1" applyAlignment="1" applyProtection="1">
      <alignment horizontal="center"/>
    </xf>
    <xf numFmtId="0" fontId="1" fillId="6" borderId="5" xfId="0" applyFont="1" applyFill="1" applyBorder="1" applyAlignment="1" applyProtection="1">
      <alignment textRotation="90"/>
    </xf>
    <xf numFmtId="0" fontId="1" fillId="6" borderId="12" xfId="0" applyFont="1" applyFill="1" applyBorder="1" applyAlignment="1" applyProtection="1">
      <alignment textRotation="90"/>
    </xf>
    <xf numFmtId="0" fontId="1" fillId="6" borderId="33" xfId="0" applyFont="1" applyFill="1" applyBorder="1" applyAlignment="1" applyProtection="1">
      <alignment textRotation="90"/>
    </xf>
    <xf numFmtId="0" fontId="1" fillId="6" borderId="2" xfId="0" applyFont="1" applyFill="1" applyBorder="1" applyAlignment="1" applyProtection="1">
      <alignment textRotation="90"/>
    </xf>
    <xf numFmtId="0" fontId="1" fillId="6" borderId="25" xfId="0" applyFont="1" applyFill="1" applyBorder="1" applyAlignment="1" applyProtection="1">
      <alignment textRotation="90"/>
    </xf>
    <xf numFmtId="0" fontId="1" fillId="6" borderId="12" xfId="0" applyFont="1" applyFill="1" applyBorder="1" applyAlignment="1" applyProtection="1">
      <alignment textRotation="90"/>
    </xf>
    <xf numFmtId="2" fontId="12" fillId="0" borderId="20" xfId="0" applyNumberFormat="1" applyFont="1" applyBorder="1" applyAlignment="1" applyProtection="1">
      <alignment horizontal="center"/>
    </xf>
    <xf numFmtId="2" fontId="12" fillId="0" borderId="17" xfId="0" applyNumberFormat="1" applyFont="1" applyBorder="1" applyAlignment="1" applyProtection="1">
      <alignment horizontal="center"/>
    </xf>
    <xf numFmtId="0" fontId="7" fillId="0" borderId="34" xfId="0" applyFont="1" applyBorder="1" applyProtection="1"/>
    <xf numFmtId="0" fontId="1" fillId="2" borderId="35" xfId="0" applyFont="1" applyFill="1" applyBorder="1" applyAlignment="1" applyProtection="1">
      <alignment horizontal="center" vertical="justify" textRotation="90"/>
    </xf>
    <xf numFmtId="0" fontId="3" fillId="2" borderId="35" xfId="0" applyFont="1" applyFill="1" applyBorder="1" applyAlignment="1" applyProtection="1">
      <alignment horizontal="center" vertical="justify" textRotation="90"/>
    </xf>
    <xf numFmtId="164" fontId="4" fillId="2" borderId="9" xfId="0" applyNumberFormat="1" applyFont="1" applyFill="1" applyBorder="1" applyAlignment="1" applyProtection="1">
      <alignment horizontal="center"/>
    </xf>
    <xf numFmtId="164" fontId="1" fillId="2" borderId="9" xfId="0" applyNumberFormat="1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2" fontId="12" fillId="0" borderId="36" xfId="0" applyNumberFormat="1" applyFont="1" applyBorder="1" applyAlignment="1" applyProtection="1">
      <alignment horizontal="center"/>
    </xf>
    <xf numFmtId="2" fontId="12" fillId="0" borderId="37" xfId="0" applyNumberFormat="1" applyFont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vertical="justify" textRotation="90"/>
    </xf>
    <xf numFmtId="0" fontId="1" fillId="2" borderId="20" xfId="0" applyFont="1" applyFill="1" applyBorder="1" applyAlignment="1" applyProtection="1">
      <alignment horizontal="center" vertical="justify" textRotation="90"/>
    </xf>
    <xf numFmtId="0" fontId="1" fillId="2" borderId="38" xfId="0" applyFont="1" applyFill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horizontal="center" textRotation="90"/>
    </xf>
    <xf numFmtId="0" fontId="1" fillId="6" borderId="2" xfId="0" applyFont="1" applyFill="1" applyBorder="1" applyAlignment="1" applyProtection="1">
      <alignment horizontal="center" textRotation="90"/>
    </xf>
    <xf numFmtId="0" fontId="1" fillId="2" borderId="22" xfId="0" applyFont="1" applyFill="1" applyBorder="1" applyAlignment="1" applyProtection="1">
      <alignment horizontal="center" vertical="justify" textRotation="90"/>
    </xf>
    <xf numFmtId="0" fontId="1" fillId="6" borderId="25" xfId="0" applyFont="1" applyFill="1" applyBorder="1" applyAlignment="1" applyProtection="1">
      <alignment horizontal="center" textRotation="90"/>
    </xf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6" xfId="0" applyFont="1" applyBorder="1" applyProtection="1"/>
    <xf numFmtId="14" fontId="2" fillId="0" borderId="6" xfId="0" applyNumberFormat="1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2" fontId="12" fillId="0" borderId="30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2" fontId="12" fillId="0" borderId="33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164" fontId="2" fillId="0" borderId="8" xfId="0" applyNumberFormat="1" applyFont="1" applyBorder="1" applyProtection="1"/>
    <xf numFmtId="164" fontId="2" fillId="0" borderId="14" xfId="0" applyNumberFormat="1" applyFont="1" applyBorder="1" applyProtection="1"/>
    <xf numFmtId="164" fontId="2" fillId="0" borderId="9" xfId="0" applyNumberFormat="1" applyFont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64" fontId="1" fillId="2" borderId="9" xfId="0" applyNumberFormat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textRotation="90"/>
    </xf>
    <xf numFmtId="164" fontId="6" fillId="0" borderId="19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164" fontId="6" fillId="0" borderId="29" xfId="0" applyNumberFormat="1" applyFont="1" applyBorder="1" applyAlignment="1" applyProtection="1">
      <alignment horizontal="center"/>
    </xf>
    <xf numFmtId="164" fontId="6" fillId="4" borderId="19" xfId="0" applyNumberFormat="1" applyFont="1" applyFill="1" applyBorder="1" applyAlignment="1" applyProtection="1">
      <alignment horizontal="center"/>
    </xf>
    <xf numFmtId="164" fontId="2" fillId="4" borderId="8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Protection="1"/>
    <xf numFmtId="0" fontId="7" fillId="2" borderId="10" xfId="0" applyFont="1" applyFill="1" applyBorder="1" applyProtection="1"/>
    <xf numFmtId="0" fontId="7" fillId="0" borderId="11" xfId="0" applyFont="1" applyBorder="1" applyProtection="1"/>
    <xf numFmtId="0" fontId="5" fillId="4" borderId="39" xfId="0" applyFont="1" applyFill="1" applyBorder="1" applyAlignment="1" applyProtection="1">
      <alignment horizontal="center" textRotation="90"/>
    </xf>
    <xf numFmtId="0" fontId="7" fillId="0" borderId="10" xfId="0" applyFont="1" applyBorder="1" applyProtection="1"/>
    <xf numFmtId="164" fontId="2" fillId="0" borderId="34" xfId="0" applyNumberFormat="1" applyFont="1" applyBorder="1" applyProtection="1"/>
    <xf numFmtId="164" fontId="2" fillId="0" borderId="19" xfId="0" applyNumberFormat="1" applyFont="1" applyBorder="1" applyProtection="1"/>
    <xf numFmtId="164" fontId="2" fillId="0" borderId="29" xfId="0" applyNumberFormat="1" applyFont="1" applyBorder="1" applyProtection="1"/>
    <xf numFmtId="0" fontId="7" fillId="0" borderId="9" xfId="0" applyFont="1" applyBorder="1" applyProtection="1"/>
    <xf numFmtId="164" fontId="2" fillId="0" borderId="29" xfId="0" applyNumberFormat="1" applyFont="1" applyBorder="1" applyProtection="1"/>
    <xf numFmtId="49" fontId="2" fillId="0" borderId="5" xfId="0" applyNumberFormat="1" applyFont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0" borderId="5" xfId="0" applyFont="1" applyBorder="1" applyAlignment="1" applyProtection="1">
      <alignment horizontal="center"/>
    </xf>
    <xf numFmtId="164" fontId="2" fillId="4" borderId="19" xfId="0" applyNumberFormat="1" applyFont="1" applyFill="1" applyBorder="1" applyAlignment="1" applyProtection="1">
      <alignment horizontal="center"/>
    </xf>
    <xf numFmtId="164" fontId="2" fillId="4" borderId="19" xfId="0" applyNumberFormat="1" applyFont="1" applyFill="1" applyBorder="1" applyProtection="1"/>
    <xf numFmtId="164" fontId="2" fillId="4" borderId="29" xfId="0" applyNumberFormat="1" applyFont="1" applyFill="1" applyBorder="1" applyProtection="1"/>
    <xf numFmtId="164" fontId="6" fillId="4" borderId="29" xfId="0" applyNumberFormat="1" applyFont="1" applyFill="1" applyBorder="1" applyAlignment="1" applyProtection="1">
      <alignment horizontal="center"/>
    </xf>
    <xf numFmtId="164" fontId="6" fillId="4" borderId="3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Protection="1"/>
    <xf numFmtId="0" fontId="2" fillId="0" borderId="4" xfId="0" applyFont="1" applyBorder="1" applyAlignment="1" applyProtection="1">
      <alignment horizontal="center"/>
    </xf>
    <xf numFmtId="164" fontId="2" fillId="4" borderId="19" xfId="0" applyNumberFormat="1" applyFont="1" applyFill="1" applyBorder="1" applyAlignment="1" applyProtection="1">
      <alignment horizontal="center"/>
    </xf>
    <xf numFmtId="164" fontId="2" fillId="0" borderId="6" xfId="0" applyNumberFormat="1" applyFont="1" applyBorder="1" applyProtection="1"/>
    <xf numFmtId="164" fontId="2" fillId="2" borderId="19" xfId="0" applyNumberFormat="1" applyFont="1" applyFill="1" applyBorder="1" applyProtection="1"/>
    <xf numFmtId="164" fontId="2" fillId="2" borderId="8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64" fontId="6" fillId="0" borderId="34" xfId="0" applyNumberFormat="1" applyFont="1" applyBorder="1" applyAlignment="1" applyProtection="1">
      <alignment horizontal="center"/>
    </xf>
    <xf numFmtId="0" fontId="7" fillId="0" borderId="39" xfId="0" applyFont="1" applyBorder="1" applyProtection="1"/>
    <xf numFmtId="164" fontId="2" fillId="0" borderId="14" xfId="0" applyNumberFormat="1" applyFont="1" applyBorder="1" applyProtection="1"/>
    <xf numFmtId="2" fontId="12" fillId="0" borderId="39" xfId="0" applyNumberFormat="1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horizontal="center" vertical="center"/>
    </xf>
    <xf numFmtId="1" fontId="6" fillId="2" borderId="5" xfId="0" applyNumberFormat="1" applyFont="1" applyFill="1" applyBorder="1" applyAlignment="1" applyProtection="1">
      <alignment horizontal="center"/>
    </xf>
    <xf numFmtId="164" fontId="6" fillId="0" borderId="19" xfId="0" applyNumberFormat="1" applyFont="1" applyBorder="1" applyProtection="1"/>
    <xf numFmtId="164" fontId="6" fillId="0" borderId="29" xfId="0" applyNumberFormat="1" applyFont="1" applyBorder="1" applyProtection="1"/>
    <xf numFmtId="164" fontId="6" fillId="4" borderId="19" xfId="0" applyNumberFormat="1" applyFont="1" applyFill="1" applyBorder="1" applyProtection="1"/>
    <xf numFmtId="0" fontId="7" fillId="0" borderId="7" xfId="0" applyFont="1" applyBorder="1" applyProtection="1"/>
    <xf numFmtId="0" fontId="7" fillId="0" borderId="13" xfId="0" applyFont="1" applyBorder="1" applyProtection="1"/>
    <xf numFmtId="164" fontId="6" fillId="0" borderId="34" xfId="0" applyNumberFormat="1" applyFont="1" applyBorder="1" applyProtection="1"/>
    <xf numFmtId="164" fontId="2" fillId="4" borderId="4" xfId="0" applyNumberFormat="1" applyFont="1" applyFill="1" applyBorder="1" applyProtection="1"/>
    <xf numFmtId="164" fontId="2" fillId="4" borderId="6" xfId="0" applyNumberFormat="1" applyFont="1" applyFill="1" applyBorder="1" applyProtection="1"/>
    <xf numFmtId="164" fontId="2" fillId="0" borderId="8" xfId="0" applyNumberFormat="1" applyFont="1" applyBorder="1" applyAlignment="1" applyProtection="1">
      <alignment horizontal="center"/>
    </xf>
    <xf numFmtId="164" fontId="2" fillId="0" borderId="14" xfId="0" applyNumberFormat="1" applyFont="1" applyBorder="1" applyAlignment="1" applyProtection="1">
      <alignment horizontal="center"/>
    </xf>
    <xf numFmtId="164" fontId="2" fillId="4" borderId="16" xfId="0" applyNumberFormat="1" applyFont="1" applyFill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textRotation="90"/>
    </xf>
    <xf numFmtId="0" fontId="11" fillId="3" borderId="1" xfId="0" applyFont="1" applyFill="1" applyBorder="1" applyAlignment="1" applyProtection="1">
      <alignment textRotation="90"/>
    </xf>
    <xf numFmtId="0" fontId="1" fillId="2" borderId="2" xfId="0" applyFont="1" applyFill="1" applyBorder="1" applyAlignment="1" applyProtection="1">
      <alignment textRotation="90"/>
    </xf>
    <xf numFmtId="0" fontId="5" fillId="0" borderId="41" xfId="0" applyFont="1" applyBorder="1" applyAlignment="1" applyProtection="1">
      <alignment textRotation="90"/>
    </xf>
    <xf numFmtId="0" fontId="5" fillId="4" borderId="41" xfId="0" applyFont="1" applyFill="1" applyBorder="1" applyAlignment="1" applyProtection="1">
      <alignment textRotation="90"/>
    </xf>
    <xf numFmtId="164" fontId="6" fillId="0" borderId="8" xfId="0" applyNumberFormat="1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center"/>
    </xf>
    <xf numFmtId="1" fontId="2" fillId="7" borderId="4" xfId="0" applyNumberFormat="1" applyFont="1" applyFill="1" applyBorder="1" applyAlignment="1" applyProtection="1">
      <alignment horizontal="center" vertical="center"/>
    </xf>
    <xf numFmtId="164" fontId="2" fillId="4" borderId="34" xfId="0" applyNumberFormat="1" applyFont="1" applyFill="1" applyBorder="1" applyProtection="1"/>
    <xf numFmtId="0" fontId="5" fillId="4" borderId="5" xfId="0" applyFont="1" applyFill="1" applyBorder="1" applyAlignment="1" applyProtection="1">
      <alignment horizontal="center" textRotation="90"/>
    </xf>
    <xf numFmtId="0" fontId="5" fillId="4" borderId="4" xfId="0" applyFont="1" applyFill="1" applyBorder="1" applyAlignment="1" applyProtection="1">
      <alignment horizontal="center" textRotation="90"/>
    </xf>
    <xf numFmtId="0" fontId="5" fillId="4" borderId="9" xfId="0" applyFont="1" applyFill="1" applyBorder="1" applyAlignment="1" applyProtection="1">
      <alignment horizontal="center" textRotation="90"/>
    </xf>
    <xf numFmtId="164" fontId="2" fillId="0" borderId="4" xfId="0" applyNumberFormat="1" applyFont="1" applyBorder="1" applyProtection="1"/>
    <xf numFmtId="0" fontId="5" fillId="4" borderId="27" xfId="0" applyFont="1" applyFill="1" applyBorder="1" applyAlignment="1" applyProtection="1">
      <alignment horizontal="center" textRotation="90"/>
    </xf>
    <xf numFmtId="0" fontId="6" fillId="7" borderId="4" xfId="0" applyFont="1" applyFill="1" applyBorder="1" applyAlignment="1" applyProtection="1">
      <alignment horizontal="center"/>
    </xf>
    <xf numFmtId="164" fontId="6" fillId="0" borderId="19" xfId="0" applyNumberFormat="1" applyFont="1" applyBorder="1" applyProtection="1"/>
    <xf numFmtId="164" fontId="6" fillId="0" borderId="29" xfId="0" applyNumberFormat="1" applyFont="1" applyBorder="1" applyProtection="1"/>
    <xf numFmtId="164" fontId="6" fillId="0" borderId="14" xfId="0" applyNumberFormat="1" applyFont="1" applyBorder="1" applyProtection="1"/>
    <xf numFmtId="164" fontId="6" fillId="0" borderId="11" xfId="0" applyNumberFormat="1" applyFont="1" applyBorder="1" applyProtection="1"/>
    <xf numFmtId="0" fontId="5" fillId="4" borderId="12" xfId="0" applyFont="1" applyFill="1" applyBorder="1" applyAlignment="1" applyProtection="1">
      <alignment textRotation="90"/>
    </xf>
    <xf numFmtId="164" fontId="6" fillId="0" borderId="5" xfId="0" applyNumberFormat="1" applyFont="1" applyBorder="1" applyAlignment="1" applyProtection="1">
      <alignment horizontal="center"/>
    </xf>
    <xf numFmtId="164" fontId="6" fillId="4" borderId="18" xfId="0" applyNumberFormat="1" applyFont="1" applyFill="1" applyBorder="1" applyAlignment="1" applyProtection="1">
      <alignment horizontal="center"/>
    </xf>
    <xf numFmtId="0" fontId="7" fillId="4" borderId="14" xfId="0" applyFont="1" applyFill="1" applyBorder="1" applyProtection="1"/>
    <xf numFmtId="0" fontId="2" fillId="0" borderId="38" xfId="0" applyFont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textRotation="90"/>
    </xf>
    <xf numFmtId="0" fontId="1" fillId="6" borderId="1" xfId="0" applyFont="1" applyFill="1" applyBorder="1" applyAlignment="1" applyProtection="1">
      <alignment textRotation="90"/>
    </xf>
    <xf numFmtId="0" fontId="1" fillId="2" borderId="1" xfId="0" applyFont="1" applyFill="1" applyBorder="1" applyAlignment="1" applyProtection="1">
      <alignment textRotation="90"/>
    </xf>
    <xf numFmtId="0" fontId="5" fillId="0" borderId="1" xfId="0" applyFont="1" applyBorder="1" applyAlignment="1" applyProtection="1">
      <alignment textRotation="90"/>
    </xf>
    <xf numFmtId="0" fontId="5" fillId="2" borderId="33" xfId="0" applyFont="1" applyFill="1" applyBorder="1" applyAlignment="1" applyProtection="1">
      <alignment textRotation="90"/>
    </xf>
    <xf numFmtId="164" fontId="6" fillId="2" borderId="18" xfId="0" applyNumberFormat="1" applyFont="1" applyFill="1" applyBorder="1" applyProtection="1"/>
    <xf numFmtId="164" fontId="6" fillId="0" borderId="34" xfId="0" applyNumberFormat="1" applyFont="1" applyBorder="1" applyProtection="1"/>
    <xf numFmtId="164" fontId="6" fillId="4" borderId="19" xfId="0" applyNumberFormat="1" applyFont="1" applyFill="1" applyBorder="1" applyProtection="1"/>
    <xf numFmtId="1" fontId="6" fillId="2" borderId="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center"/>
    </xf>
    <xf numFmtId="1" fontId="6" fillId="0" borderId="9" xfId="0" applyNumberFormat="1" applyFont="1" applyBorder="1" applyAlignment="1" applyProtection="1">
      <alignment horizontal="center"/>
    </xf>
    <xf numFmtId="1" fontId="6" fillId="7" borderId="4" xfId="0" applyNumberFormat="1" applyFont="1" applyFill="1" applyBorder="1" applyAlignment="1" applyProtection="1">
      <alignment horizont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horizontal="center"/>
    </xf>
    <xf numFmtId="1" fontId="14" fillId="2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textRotation="90"/>
    </xf>
    <xf numFmtId="0" fontId="15" fillId="0" borderId="12" xfId="0" applyFont="1" applyBorder="1" applyAlignment="1" applyProtection="1">
      <alignment horizontal="center" textRotation="90"/>
    </xf>
    <xf numFmtId="0" fontId="16" fillId="2" borderId="12" xfId="0" applyFont="1" applyFill="1" applyBorder="1" applyAlignment="1" applyProtection="1">
      <alignment horizontal="center" textRotation="90"/>
    </xf>
    <xf numFmtId="0" fontId="9" fillId="0" borderId="5" xfId="0" applyFont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center" textRotation="90"/>
    </xf>
    <xf numFmtId="0" fontId="17" fillId="2" borderId="12" xfId="0" applyFont="1" applyFill="1" applyBorder="1" applyAlignment="1" applyProtection="1">
      <alignment horizontal="center" textRotation="90"/>
    </xf>
    <xf numFmtId="1" fontId="1" fillId="0" borderId="7" xfId="0" applyNumberFormat="1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" fontId="1" fillId="8" borderId="8" xfId="0" applyNumberFormat="1" applyFont="1" applyFill="1" applyBorder="1" applyAlignment="1" applyProtection="1">
      <alignment horizontal="center"/>
    </xf>
    <xf numFmtId="2" fontId="18" fillId="2" borderId="8" xfId="0" applyNumberFormat="1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1" fontId="1" fillId="0" borderId="42" xfId="0" applyNumberFormat="1" applyFont="1" applyBorder="1" applyAlignment="1" applyProtection="1">
      <alignment horizontal="center"/>
    </xf>
    <xf numFmtId="2" fontId="11" fillId="0" borderId="9" xfId="0" applyNumberFormat="1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 applyProtection="1">
      <alignment horizontal="center"/>
    </xf>
    <xf numFmtId="1" fontId="1" fillId="0" borderId="19" xfId="0" applyNumberFormat="1" applyFont="1" applyBorder="1" applyAlignment="1" applyProtection="1">
      <alignment horizontal="center"/>
    </xf>
    <xf numFmtId="1" fontId="1" fillId="0" borderId="34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textRotation="90"/>
    </xf>
    <xf numFmtId="0" fontId="9" fillId="0" borderId="2" xfId="0" applyFont="1" applyBorder="1" applyAlignment="1" applyProtection="1">
      <alignment horizontal="center" textRotation="90"/>
    </xf>
    <xf numFmtId="0" fontId="16" fillId="2" borderId="1" xfId="0" applyFont="1" applyFill="1" applyBorder="1" applyAlignment="1" applyProtection="1">
      <alignment horizontal="center" textRotation="90"/>
    </xf>
    <xf numFmtId="2" fontId="15" fillId="0" borderId="43" xfId="0" applyNumberFormat="1" applyFont="1" applyBorder="1" applyAlignment="1" applyProtection="1">
      <alignment horizontal="center"/>
    </xf>
    <xf numFmtId="164" fontId="2" fillId="2" borderId="44" xfId="0" applyNumberFormat="1" applyFont="1" applyFill="1" applyBorder="1" applyAlignment="1" applyProtection="1">
      <alignment horizontal="center"/>
    </xf>
    <xf numFmtId="164" fontId="2" fillId="2" borderId="45" xfId="0" applyNumberFormat="1" applyFont="1" applyFill="1" applyBorder="1" applyAlignment="1" applyProtection="1">
      <alignment horizontal="center"/>
    </xf>
    <xf numFmtId="164" fontId="2" fillId="0" borderId="45" xfId="0" applyNumberFormat="1" applyFont="1" applyBorder="1" applyProtection="1"/>
    <xf numFmtId="164" fontId="2" fillId="0" borderId="46" xfId="0" applyNumberFormat="1" applyFont="1" applyBorder="1" applyProtection="1"/>
    <xf numFmtId="2" fontId="15" fillId="0" borderId="47" xfId="0" applyNumberFormat="1" applyFont="1" applyBorder="1" applyAlignment="1" applyProtection="1">
      <alignment horizontal="center"/>
    </xf>
    <xf numFmtId="2" fontId="16" fillId="0" borderId="48" xfId="0" applyNumberFormat="1" applyFont="1" applyBorder="1" applyAlignment="1" applyProtection="1">
      <alignment horizontal="center"/>
    </xf>
    <xf numFmtId="2" fontId="16" fillId="0" borderId="49" xfId="0" applyNumberFormat="1" applyFont="1" applyBorder="1" applyAlignment="1" applyProtection="1">
      <alignment horizontal="center"/>
    </xf>
    <xf numFmtId="0" fontId="5" fillId="2" borderId="27" xfId="0" applyFont="1" applyFill="1" applyBorder="1" applyAlignment="1" applyProtection="1">
      <alignment horizontal="center" textRotation="90"/>
    </xf>
    <xf numFmtId="0" fontId="5" fillId="2" borderId="9" xfId="0" applyFont="1" applyFill="1" applyBorder="1" applyAlignment="1" applyProtection="1">
      <alignment horizontal="center" textRotation="90"/>
    </xf>
    <xf numFmtId="1" fontId="1" fillId="8" borderId="11" xfId="0" applyNumberFormat="1" applyFont="1" applyFill="1" applyBorder="1" applyAlignment="1" applyProtection="1">
      <alignment horizontal="center"/>
    </xf>
    <xf numFmtId="2" fontId="18" fillId="2" borderId="9" xfId="0" applyNumberFormat="1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7" fillId="0" borderId="8" xfId="0" applyFont="1" applyBorder="1" applyProtection="1"/>
    <xf numFmtId="1" fontId="14" fillId="0" borderId="9" xfId="0" applyNumberFormat="1" applyFont="1" applyBorder="1" applyAlignment="1" applyProtection="1">
      <alignment horizontal="center"/>
    </xf>
    <xf numFmtId="164" fontId="10" fillId="0" borderId="9" xfId="0" applyNumberFormat="1" applyFont="1" applyBorder="1" applyAlignment="1" applyProtection="1">
      <alignment horizontal="center"/>
    </xf>
    <xf numFmtId="164" fontId="11" fillId="3" borderId="9" xfId="0" applyNumberFormat="1" applyFont="1" applyFill="1" applyBorder="1" applyAlignment="1" applyProtection="1">
      <alignment horizontal="center"/>
    </xf>
    <xf numFmtId="164" fontId="14" fillId="2" borderId="34" xfId="0" applyNumberFormat="1" applyFont="1" applyFill="1" applyBorder="1" applyAlignment="1" applyProtection="1">
      <alignment horizontal="center"/>
    </xf>
    <xf numFmtId="1" fontId="6" fillId="7" borderId="9" xfId="0" applyNumberFormat="1" applyFont="1" applyFill="1" applyBorder="1" applyAlignment="1" applyProtection="1">
      <alignment horizontal="center"/>
    </xf>
    <xf numFmtId="164" fontId="2" fillId="4" borderId="8" xfId="0" applyNumberFormat="1" applyFont="1" applyFill="1" applyBorder="1" applyProtection="1"/>
    <xf numFmtId="0" fontId="9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49" fontId="2" fillId="0" borderId="4" xfId="0" applyNumberFormat="1" applyFont="1" applyBorder="1" applyAlignment="1" applyProtection="1">
      <alignment horizontal="left"/>
    </xf>
    <xf numFmtId="2" fontId="16" fillId="0" borderId="8" xfId="0" applyNumberFormat="1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 textRotation="90"/>
    </xf>
    <xf numFmtId="0" fontId="6" fillId="0" borderId="40" xfId="0" applyFont="1" applyBorder="1" applyAlignment="1" applyProtection="1">
      <alignment horizontal="center" textRotation="90"/>
    </xf>
    <xf numFmtId="0" fontId="6" fillId="0" borderId="1" xfId="0" applyFont="1" applyBorder="1" applyAlignment="1" applyProtection="1">
      <alignment horizontal="center" textRotation="90"/>
    </xf>
    <xf numFmtId="0" fontId="6" fillId="0" borderId="1" xfId="0" applyFont="1" applyBorder="1" applyAlignment="1" applyProtection="1">
      <alignment textRotation="90"/>
    </xf>
    <xf numFmtId="0" fontId="15" fillId="3" borderId="1" xfId="0" applyFont="1" applyFill="1" applyBorder="1" applyAlignment="1" applyProtection="1">
      <alignment textRotation="90"/>
    </xf>
    <xf numFmtId="0" fontId="16" fillId="2" borderId="2" xfId="0" applyFont="1" applyFill="1" applyBorder="1" applyAlignment="1" applyProtection="1">
      <alignment textRotation="90"/>
    </xf>
    <xf numFmtId="0" fontId="9" fillId="2" borderId="2" xfId="0" applyFont="1" applyFill="1" applyBorder="1" applyAlignment="1" applyProtection="1">
      <alignment textRotation="90"/>
    </xf>
    <xf numFmtId="0" fontId="20" fillId="0" borderId="41" xfId="0" applyFont="1" applyBorder="1" applyAlignment="1" applyProtection="1">
      <alignment textRotation="90"/>
    </xf>
    <xf numFmtId="0" fontId="20" fillId="4" borderId="41" xfId="0" applyFont="1" applyFill="1" applyBorder="1" applyAlignment="1" applyProtection="1">
      <alignment textRotation="90"/>
    </xf>
    <xf numFmtId="0" fontId="7" fillId="0" borderId="19" xfId="0" applyFont="1" applyBorder="1" applyProtection="1"/>
    <xf numFmtId="0" fontId="20" fillId="4" borderId="2" xfId="0" applyFont="1" applyFill="1" applyBorder="1" applyAlignment="1" applyProtection="1">
      <alignment textRotation="90"/>
    </xf>
    <xf numFmtId="164" fontId="6" fillId="2" borderId="5" xfId="0" applyNumberFormat="1" applyFont="1" applyFill="1" applyBorder="1" applyAlignment="1" applyProtection="1">
      <alignment horizontal="center"/>
    </xf>
    <xf numFmtId="164" fontId="6" fillId="2" borderId="19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Protection="1"/>
    <xf numFmtId="0" fontId="7" fillId="0" borderId="14" xfId="0" applyFont="1" applyBorder="1" applyProtection="1"/>
    <xf numFmtId="0" fontId="2" fillId="0" borderId="19" xfId="0" applyFont="1" applyBorder="1" applyProtection="1"/>
    <xf numFmtId="0" fontId="2" fillId="0" borderId="17" xfId="0" applyFont="1" applyBorder="1" applyProtection="1"/>
    <xf numFmtId="0" fontId="2" fillId="0" borderId="48" xfId="0" applyFont="1" applyBorder="1" applyAlignment="1" applyProtection="1">
      <alignment horizontal="center" textRotation="90"/>
    </xf>
    <xf numFmtId="0" fontId="5" fillId="4" borderId="50" xfId="0" applyFont="1" applyFill="1" applyBorder="1" applyAlignment="1" applyProtection="1">
      <alignment textRotation="90"/>
    </xf>
    <xf numFmtId="0" fontId="2" fillId="9" borderId="4" xfId="0" applyFont="1" applyFill="1" applyBorder="1" applyAlignment="1" applyProtection="1">
      <alignment horizontal="center"/>
    </xf>
    <xf numFmtId="0" fontId="7" fillId="10" borderId="4" xfId="0" applyFont="1" applyFill="1" applyBorder="1" applyProtection="1"/>
    <xf numFmtId="164" fontId="2" fillId="10" borderId="11" xfId="0" applyNumberFormat="1" applyFont="1" applyFill="1" applyBorder="1" applyAlignment="1" applyProtection="1">
      <alignment horizontal="center"/>
    </xf>
    <xf numFmtId="164" fontId="2" fillId="4" borderId="14" xfId="0" applyNumberFormat="1" applyFont="1" applyFill="1" applyBorder="1" applyAlignment="1" applyProtection="1">
      <alignment horizontal="center"/>
    </xf>
    <xf numFmtId="1" fontId="6" fillId="0" borderId="4" xfId="0" applyNumberFormat="1" applyFont="1" applyBorder="1" applyAlignment="1" applyProtection="1">
      <alignment horizontal="center"/>
    </xf>
    <xf numFmtId="0" fontId="5" fillId="4" borderId="5" xfId="0" applyFont="1" applyFill="1" applyBorder="1" applyAlignment="1" applyProtection="1">
      <alignment textRotation="90"/>
    </xf>
    <xf numFmtId="164" fontId="14" fillId="2" borderId="19" xfId="0" applyNumberFormat="1" applyFont="1" applyFill="1" applyBorder="1" applyProtection="1"/>
    <xf numFmtId="0" fontId="14" fillId="0" borderId="4" xfId="0" applyFont="1" applyBorder="1" applyAlignment="1" applyProtection="1">
      <alignment horizontal="center"/>
    </xf>
    <xf numFmtId="164" fontId="10" fillId="0" borderId="4" xfId="0" applyNumberFormat="1" applyFont="1" applyBorder="1" applyAlignment="1" applyProtection="1">
      <alignment horizontal="center"/>
    </xf>
    <xf numFmtId="164" fontId="11" fillId="3" borderId="4" xfId="0" applyNumberFormat="1" applyFont="1" applyFill="1" applyBorder="1" applyAlignment="1" applyProtection="1">
      <alignment horizontal="center"/>
    </xf>
    <xf numFmtId="164" fontId="10" fillId="2" borderId="4" xfId="0" applyNumberFormat="1" applyFont="1" applyFill="1" applyBorder="1" applyAlignment="1" applyProtection="1">
      <alignment horizontal="center"/>
    </xf>
    <xf numFmtId="0" fontId="7" fillId="7" borderId="4" xfId="0" applyFont="1" applyFill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4" borderId="14" xfId="0" applyNumberFormat="1" applyFont="1" applyFill="1" applyBorder="1" applyProtection="1"/>
    <xf numFmtId="164" fontId="1" fillId="3" borderId="6" xfId="0" applyNumberFormat="1" applyFont="1" applyFill="1" applyBorder="1" applyAlignment="1" applyProtection="1">
      <alignment horizontal="center"/>
    </xf>
    <xf numFmtId="0" fontId="5" fillId="4" borderId="30" xfId="0" applyFont="1" applyFill="1" applyBorder="1" applyAlignment="1" applyProtection="1">
      <alignment horizontal="center" textRotation="90"/>
    </xf>
    <xf numFmtId="164" fontId="2" fillId="4" borderId="6" xfId="0" applyNumberFormat="1" applyFont="1" applyFill="1" applyBorder="1" applyAlignment="1" applyProtection="1">
      <alignment horizontal="center"/>
    </xf>
    <xf numFmtId="164" fontId="6" fillId="4" borderId="29" xfId="0" applyNumberFormat="1" applyFont="1" applyFill="1" applyBorder="1" applyProtection="1"/>
    <xf numFmtId="1" fontId="1" fillId="0" borderId="51" xfId="0" applyNumberFormat="1" applyFont="1" applyBorder="1" applyAlignment="1" applyProtection="1">
      <alignment horizontal="center"/>
    </xf>
    <xf numFmtId="2" fontId="15" fillId="0" borderId="52" xfId="0" applyNumberFormat="1" applyFont="1" applyBorder="1" applyAlignment="1" applyProtection="1">
      <alignment horizontal="center"/>
    </xf>
    <xf numFmtId="2" fontId="16" fillId="0" borderId="53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1" fontId="1" fillId="8" borderId="6" xfId="0" applyNumberFormat="1" applyFont="1" applyFill="1" applyBorder="1" applyAlignment="1" applyProtection="1">
      <alignment horizontal="center"/>
    </xf>
    <xf numFmtId="2" fontId="18" fillId="2" borderId="14" xfId="0" applyNumberFormat="1" applyFont="1" applyFill="1" applyBorder="1" applyAlignment="1" applyProtection="1">
      <alignment horizontal="center"/>
    </xf>
    <xf numFmtId="0" fontId="7" fillId="2" borderId="9" xfId="0" applyFont="1" applyFill="1" applyBorder="1" applyProtection="1"/>
    <xf numFmtId="0" fontId="6" fillId="4" borderId="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textRotation="90"/>
    </xf>
    <xf numFmtId="0" fontId="5" fillId="4" borderId="0" xfId="0" applyFont="1" applyFill="1" applyAlignment="1" applyProtection="1">
      <alignment horizontal="center" textRotation="90"/>
    </xf>
    <xf numFmtId="1" fontId="1" fillId="0" borderId="0" xfId="0" applyNumberFormat="1" applyFont="1" applyAlignment="1" applyProtection="1">
      <alignment horizontal="center"/>
    </xf>
    <xf numFmtId="1" fontId="1" fillId="8" borderId="0" xfId="0" applyNumberFormat="1" applyFont="1" applyFill="1" applyAlignment="1" applyProtection="1">
      <alignment horizontal="center"/>
    </xf>
    <xf numFmtId="2" fontId="18" fillId="2" borderId="0" xfId="0" applyNumberFormat="1" applyFont="1" applyFill="1" applyAlignment="1" applyProtection="1">
      <alignment horizontal="center"/>
    </xf>
    <xf numFmtId="0" fontId="8" fillId="0" borderId="4" xfId="0" applyFont="1" applyBorder="1" applyProtection="1"/>
    <xf numFmtId="164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7" fillId="2" borderId="0" xfId="0" applyFont="1" applyFill="1" applyProtection="1"/>
    <xf numFmtId="164" fontId="6" fillId="0" borderId="0" xfId="0" applyNumberFormat="1" applyFont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164" fontId="4" fillId="2" borderId="0" xfId="0" applyNumberFormat="1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2" fontId="11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21" fillId="0" borderId="9" xfId="0" applyFont="1" applyBorder="1" applyProtection="1"/>
    <xf numFmtId="0" fontId="8" fillId="0" borderId="4" xfId="0" applyFont="1" applyBorder="1" applyProtection="1"/>
    <xf numFmtId="0" fontId="5" fillId="2" borderId="0" xfId="0" applyFont="1" applyFill="1" applyAlignment="1" applyProtection="1">
      <alignment horizontal="center" textRotation="90"/>
    </xf>
    <xf numFmtId="164" fontId="14" fillId="2" borderId="0" xfId="0" applyNumberFormat="1" applyFont="1" applyFill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164" fontId="11" fillId="3" borderId="0" xfId="0" applyNumberFormat="1" applyFont="1" applyFill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164" fontId="6" fillId="2" borderId="29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Protection="1"/>
    <xf numFmtId="0" fontId="13" fillId="4" borderId="0" xfId="0" applyFont="1" applyFill="1" applyProtection="1"/>
    <xf numFmtId="0" fontId="21" fillId="4" borderId="0" xfId="0" applyFont="1" applyFill="1" applyProtection="1"/>
    <xf numFmtId="164" fontId="2" fillId="0" borderId="34" xfId="0" applyNumberFormat="1" applyFont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0" fontId="13" fillId="0" borderId="4" xfId="0" applyFont="1" applyBorder="1" applyProtection="1"/>
    <xf numFmtId="1" fontId="2" fillId="2" borderId="9" xfId="0" applyNumberFormat="1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 textRotation="90"/>
    </xf>
    <xf numFmtId="0" fontId="5" fillId="4" borderId="39" xfId="0" applyFont="1" applyFill="1" applyBorder="1" applyAlignment="1" applyProtection="1">
      <alignment horizontal="center" textRotation="90"/>
    </xf>
    <xf numFmtId="0" fontId="2" fillId="0" borderId="30" xfId="0" applyFont="1" applyBorder="1" applyAlignment="1" applyProtection="1">
      <alignment horizontal="center"/>
    </xf>
    <xf numFmtId="164" fontId="2" fillId="2" borderId="29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 textRotation="90"/>
    </xf>
    <xf numFmtId="0" fontId="5" fillId="4" borderId="13" xfId="0" applyFont="1" applyFill="1" applyBorder="1" applyAlignment="1" applyProtection="1">
      <alignment horizontal="center" textRotation="90"/>
    </xf>
    <xf numFmtId="1" fontId="1" fillId="0" borderId="13" xfId="0" applyNumberFormat="1" applyFont="1" applyBorder="1" applyAlignment="1" applyProtection="1">
      <alignment horizontal="center"/>
    </xf>
    <xf numFmtId="2" fontId="11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" fontId="1" fillId="8" borderId="14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164" fontId="2" fillId="2" borderId="34" xfId="0" applyNumberFormat="1" applyFont="1" applyFill="1" applyBorder="1" applyAlignment="1" applyProtection="1">
      <alignment horizontal="center"/>
    </xf>
    <xf numFmtId="164" fontId="2" fillId="2" borderId="9" xfId="0" applyNumberFormat="1" applyFont="1" applyFill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164" fontId="6" fillId="2" borderId="34" xfId="0" applyNumberFormat="1" applyFont="1" applyFill="1" applyBorder="1" applyAlignment="1" applyProtection="1">
      <alignment horizontal="center"/>
    </xf>
    <xf numFmtId="1" fontId="6" fillId="2" borderId="9" xfId="0" applyNumberFormat="1" applyFont="1" applyFill="1" applyBorder="1" applyAlignment="1" applyProtection="1">
      <alignment horizontal="center" vertical="center"/>
    </xf>
    <xf numFmtId="1" fontId="6" fillId="2" borderId="9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164" fontId="2" fillId="0" borderId="21" xfId="0" applyNumberFormat="1" applyFont="1" applyBorder="1" applyProtection="1"/>
    <xf numFmtId="164" fontId="4" fillId="2" borderId="12" xfId="0" applyNumberFormat="1" applyFont="1" applyFill="1" applyBorder="1" applyAlignment="1" applyProtection="1">
      <alignment horizontal="center"/>
    </xf>
    <xf numFmtId="164" fontId="1" fillId="2" borderId="12" xfId="0" applyNumberFormat="1" applyFont="1" applyFill="1" applyBorder="1" applyAlignment="1" applyProtection="1">
      <alignment horizontal="center"/>
    </xf>
    <xf numFmtId="2" fontId="12" fillId="0" borderId="22" xfId="0" applyNumberFormat="1" applyFont="1" applyBorder="1" applyAlignment="1" applyProtection="1">
      <alignment horizontal="center"/>
    </xf>
    <xf numFmtId="164" fontId="6" fillId="0" borderId="21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center"/>
    </xf>
    <xf numFmtId="164" fontId="1" fillId="3" borderId="12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textRotation="90"/>
    </xf>
    <xf numFmtId="0" fontId="5" fillId="4" borderId="22" xfId="0" applyFont="1" applyFill="1" applyBorder="1" applyAlignment="1" applyProtection="1">
      <alignment horizontal="center" textRotation="90"/>
    </xf>
    <xf numFmtId="0" fontId="6" fillId="2" borderId="4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22" fillId="0" borderId="3" xfId="0" applyFont="1" applyBorder="1" applyAlignment="1" applyProtection="1">
      <alignment horizontal="center" vertical="center" wrapText="1"/>
    </xf>
    <xf numFmtId="2" fontId="11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6" fillId="7" borderId="9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0" fontId="7" fillId="0" borderId="54" xfId="0" applyFont="1" applyBorder="1" applyProtection="1"/>
    <xf numFmtId="164" fontId="6" fillId="0" borderId="9" xfId="0" applyNumberFormat="1" applyFont="1" applyBorder="1" applyProtection="1"/>
    <xf numFmtId="164" fontId="2" fillId="2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textRotation="90"/>
    </xf>
    <xf numFmtId="164" fontId="6" fillId="4" borderId="34" xfId="0" applyNumberFormat="1" applyFont="1" applyFill="1" applyBorder="1" applyProtection="1"/>
    <xf numFmtId="1" fontId="6" fillId="7" borderId="4" xfId="0" applyNumberFormat="1" applyFont="1" applyFill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164" fontId="1" fillId="3" borderId="12" xfId="0" applyNumberFormat="1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textRotation="90"/>
    </xf>
    <xf numFmtId="0" fontId="9" fillId="8" borderId="1" xfId="0" applyFont="1" applyFill="1" applyBorder="1" applyAlignment="1" applyProtection="1">
      <alignment horizontal="center" textRotation="90"/>
    </xf>
    <xf numFmtId="2" fontId="16" fillId="0" borderId="5" xfId="0" applyNumberFormat="1" applyFont="1" applyBorder="1" applyAlignment="1" applyProtection="1">
      <alignment horizontal="center"/>
    </xf>
    <xf numFmtId="1" fontId="1" fillId="8" borderId="5" xfId="0" applyNumberFormat="1" applyFont="1" applyFill="1" applyBorder="1" applyAlignment="1" applyProtection="1">
      <alignment horizontal="center"/>
    </xf>
    <xf numFmtId="2" fontId="18" fillId="2" borderId="5" xfId="0" applyNumberFormat="1" applyFont="1" applyFill="1" applyBorder="1" applyAlignment="1" applyProtection="1">
      <alignment horizontal="center"/>
    </xf>
    <xf numFmtId="1" fontId="18" fillId="2" borderId="5" xfId="0" applyNumberFormat="1" applyFont="1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/>
    </xf>
    <xf numFmtId="0" fontId="25" fillId="0" borderId="9" xfId="0" applyFont="1" applyBorder="1" applyProtection="1"/>
    <xf numFmtId="0" fontId="24" fillId="0" borderId="4" xfId="0" applyFont="1" applyBorder="1" applyAlignment="1" applyProtection="1">
      <alignment horizontal="center"/>
    </xf>
    <xf numFmtId="0" fontId="14" fillId="7" borderId="4" xfId="0" applyFont="1" applyFill="1" applyBorder="1" applyAlignment="1" applyProtection="1">
      <alignment horizontal="center"/>
    </xf>
    <xf numFmtId="0" fontId="5" fillId="4" borderId="30" xfId="0" applyFont="1" applyFill="1" applyBorder="1" applyAlignment="1" applyProtection="1">
      <alignment horizontal="center" textRotation="90"/>
    </xf>
    <xf numFmtId="1" fontId="1" fillId="0" borderId="4" xfId="0" applyNumberFormat="1" applyFont="1" applyBorder="1" applyAlignment="1" applyProtection="1">
      <alignment horizontal="center"/>
    </xf>
    <xf numFmtId="1" fontId="1" fillId="0" borderId="9" xfId="0" applyNumberFormat="1" applyFont="1" applyBorder="1" applyAlignment="1" applyProtection="1">
      <alignment horizontal="center"/>
    </xf>
    <xf numFmtId="2" fontId="15" fillId="0" borderId="4" xfId="0" applyNumberFormat="1" applyFont="1" applyBorder="1" applyAlignment="1" applyProtection="1">
      <alignment horizontal="center"/>
    </xf>
    <xf numFmtId="2" fontId="15" fillId="0" borderId="9" xfId="0" applyNumberFormat="1" applyFont="1" applyBorder="1" applyAlignment="1" applyProtection="1">
      <alignment horizontal="center"/>
    </xf>
    <xf numFmtId="2" fontId="16" fillId="0" borderId="4" xfId="0" applyNumberFormat="1" applyFont="1" applyBorder="1" applyAlignment="1" applyProtection="1">
      <alignment horizontal="center"/>
    </xf>
    <xf numFmtId="2" fontId="16" fillId="0" borderId="9" xfId="0" applyNumberFormat="1" applyFont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0" borderId="9" xfId="0" applyFont="1" applyBorder="1" applyProtection="1"/>
    <xf numFmtId="164" fontId="2" fillId="0" borderId="55" xfId="0" applyNumberFormat="1" applyFont="1" applyBorder="1" applyAlignment="1" applyProtection="1">
      <alignment horizontal="center"/>
    </xf>
    <xf numFmtId="164" fontId="1" fillId="3" borderId="55" xfId="0" applyNumberFormat="1" applyFont="1" applyFill="1" applyBorder="1" applyAlignment="1" applyProtection="1">
      <alignment horizontal="center"/>
    </xf>
    <xf numFmtId="164" fontId="4" fillId="2" borderId="55" xfId="0" applyNumberFormat="1" applyFont="1" applyFill="1" applyBorder="1" applyAlignment="1" applyProtection="1">
      <alignment horizontal="center"/>
    </xf>
    <xf numFmtId="164" fontId="1" fillId="2" borderId="55" xfId="0" applyNumberFormat="1" applyFont="1" applyFill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 textRotation="90"/>
    </xf>
    <xf numFmtId="0" fontId="5" fillId="4" borderId="56" xfId="0" applyFont="1" applyFill="1" applyBorder="1" applyAlignment="1" applyProtection="1">
      <alignment horizontal="center" textRotation="90"/>
    </xf>
    <xf numFmtId="164" fontId="1" fillId="3" borderId="0" xfId="0" applyNumberFormat="1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 textRotation="90"/>
    </xf>
    <xf numFmtId="1" fontId="6" fillId="0" borderId="0" xfId="0" applyNumberFormat="1" applyFont="1" applyAlignment="1" applyProtection="1">
      <alignment horizontal="center"/>
    </xf>
    <xf numFmtId="164" fontId="6" fillId="2" borderId="0" xfId="0" applyNumberFormat="1" applyFont="1" applyFill="1" applyAlignment="1" applyProtection="1">
      <alignment horizontal="center"/>
    </xf>
    <xf numFmtId="1" fontId="6" fillId="2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2" fontId="12" fillId="0" borderId="0" xfId="0" applyNumberFormat="1" applyFont="1" applyAlignment="1" applyProtection="1">
      <alignment horizontal="center"/>
    </xf>
    <xf numFmtId="1" fontId="6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21" fillId="0" borderId="4" xfId="0" applyFont="1" applyBorder="1" applyProtection="1"/>
    <xf numFmtId="164" fontId="2" fillId="4" borderId="0" xfId="0" applyNumberFormat="1" applyFont="1" applyFill="1" applyAlignment="1" applyProtection="1">
      <alignment horizontal="center"/>
    </xf>
    <xf numFmtId="0" fontId="13" fillId="2" borderId="9" xfId="0" applyFont="1" applyFill="1" applyBorder="1" applyProtection="1"/>
    <xf numFmtId="0" fontId="7" fillId="0" borderId="57" xfId="0" applyFont="1" applyBorder="1" applyProtection="1"/>
    <xf numFmtId="0" fontId="2" fillId="0" borderId="57" xfId="0" applyFont="1" applyBorder="1" applyAlignment="1" applyProtection="1">
      <alignment horizontal="center"/>
    </xf>
    <xf numFmtId="0" fontId="7" fillId="0" borderId="31" xfId="0" applyFont="1" applyBorder="1" applyProtection="1"/>
    <xf numFmtId="164" fontId="2" fillId="0" borderId="58" xfId="0" applyNumberFormat="1" applyFont="1" applyBorder="1" applyProtection="1"/>
    <xf numFmtId="0" fontId="5" fillId="4" borderId="13" xfId="0" applyFont="1" applyFill="1" applyBorder="1" applyAlignment="1" applyProtection="1">
      <alignment horizontal="center" textRotation="90"/>
    </xf>
    <xf numFmtId="164" fontId="6" fillId="0" borderId="58" xfId="0" applyNumberFormat="1" applyFont="1" applyBorder="1" applyProtection="1"/>
    <xf numFmtId="1" fontId="6" fillId="0" borderId="57" xfId="0" applyNumberFormat="1" applyFont="1" applyBorder="1" applyAlignment="1" applyProtection="1">
      <alignment horizontal="center"/>
    </xf>
    <xf numFmtId="164" fontId="2" fillId="0" borderId="57" xfId="0" applyNumberFormat="1" applyFont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 textRotation="90"/>
    </xf>
    <xf numFmtId="0" fontId="5" fillId="4" borderId="57" xfId="0" applyFont="1" applyFill="1" applyBorder="1" applyAlignment="1" applyProtection="1">
      <alignment horizontal="center" textRotation="90"/>
    </xf>
    <xf numFmtId="164" fontId="6" fillId="2" borderId="59" xfId="0" applyNumberFormat="1" applyFont="1" applyFill="1" applyBorder="1" applyAlignment="1" applyProtection="1">
      <alignment horizontal="center"/>
    </xf>
    <xf numFmtId="1" fontId="6" fillId="2" borderId="57" xfId="0" applyNumberFormat="1" applyFont="1" applyFill="1" applyBorder="1" applyAlignment="1" applyProtection="1">
      <alignment horizontal="center" vertical="center"/>
    </xf>
    <xf numFmtId="1" fontId="2" fillId="2" borderId="57" xfId="0" applyNumberFormat="1" applyFont="1" applyFill="1" applyBorder="1" applyAlignment="1" applyProtection="1">
      <alignment horizontal="center"/>
    </xf>
    <xf numFmtId="164" fontId="1" fillId="3" borderId="57" xfId="0" applyNumberFormat="1" applyFont="1" applyFill="1" applyBorder="1" applyAlignment="1" applyProtection="1">
      <alignment horizontal="center"/>
    </xf>
    <xf numFmtId="164" fontId="4" fillId="2" borderId="57" xfId="0" applyNumberFormat="1" applyFont="1" applyFill="1" applyBorder="1" applyAlignment="1" applyProtection="1">
      <alignment horizontal="center"/>
    </xf>
    <xf numFmtId="164" fontId="1" fillId="2" borderId="57" xfId="0" applyNumberFormat="1" applyFont="1" applyFill="1" applyBorder="1" applyAlignment="1" applyProtection="1">
      <alignment horizontal="center"/>
    </xf>
    <xf numFmtId="0" fontId="5" fillId="4" borderId="31" xfId="0" applyFont="1" applyFill="1" applyBorder="1" applyAlignment="1" applyProtection="1">
      <alignment horizontal="center" textRotation="90"/>
    </xf>
    <xf numFmtId="164" fontId="6" fillId="0" borderId="59" xfId="0" applyNumberFormat="1" applyFont="1" applyBorder="1" applyProtection="1"/>
    <xf numFmtId="0" fontId="6" fillId="0" borderId="5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4" fontId="2" fillId="0" borderId="9" xfId="0" applyNumberFormat="1" applyFont="1" applyBorder="1" applyAlignment="1" applyProtection="1">
      <alignment horizontal="center"/>
    </xf>
    <xf numFmtId="164" fontId="2" fillId="0" borderId="11" xfId="0" applyNumberFormat="1" applyFont="1" applyBorder="1" applyProtection="1"/>
    <xf numFmtId="0" fontId="2" fillId="0" borderId="39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Protection="1"/>
    <xf numFmtId="164" fontId="2" fillId="0" borderId="0" xfId="0" applyNumberFormat="1" applyFont="1" applyProtection="1"/>
    <xf numFmtId="164" fontId="2" fillId="4" borderId="0" xfId="0" applyNumberFormat="1" applyFont="1" applyFill="1" applyProtection="1"/>
    <xf numFmtId="164" fontId="6" fillId="4" borderId="0" xfId="0" applyNumberFormat="1" applyFont="1" applyFill="1" applyProtection="1"/>
    <xf numFmtId="0" fontId="21" fillId="0" borderId="27" xfId="0" applyFont="1" applyBorder="1" applyProtection="1"/>
    <xf numFmtId="164" fontId="6" fillId="2" borderId="5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13" fillId="2" borderId="9" xfId="0" applyFont="1" applyFill="1" applyBorder="1" applyProtection="1"/>
    <xf numFmtId="0" fontId="13" fillId="2" borderId="4" xfId="0" applyFont="1" applyFill="1" applyBorder="1" applyProtection="1"/>
    <xf numFmtId="0" fontId="26" fillId="0" borderId="57" xfId="0" applyFont="1" applyBorder="1" applyProtection="1"/>
    <xf numFmtId="0" fontId="10" fillId="0" borderId="57" xfId="0" applyFont="1" applyBorder="1" applyAlignment="1" applyProtection="1">
      <alignment horizontal="center"/>
    </xf>
    <xf numFmtId="0" fontId="10" fillId="0" borderId="57" xfId="0" applyFont="1" applyBorder="1" applyProtection="1"/>
    <xf numFmtId="0" fontId="10" fillId="0" borderId="31" xfId="0" applyFont="1" applyBorder="1" applyProtection="1"/>
    <xf numFmtId="0" fontId="10" fillId="0" borderId="58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9" xfId="0" applyFont="1" applyBorder="1" applyAlignment="1" applyProtection="1">
      <alignment horizontal="center"/>
    </xf>
    <xf numFmtId="0" fontId="10" fillId="2" borderId="10" xfId="0" applyFont="1" applyFill="1" applyBorder="1" applyProtection="1"/>
    <xf numFmtId="0" fontId="10" fillId="2" borderId="11" xfId="0" applyFont="1" applyFill="1" applyBorder="1" applyProtection="1"/>
    <xf numFmtId="0" fontId="10" fillId="2" borderId="7" xfId="0" applyFont="1" applyFill="1" applyBorder="1" applyProtection="1"/>
    <xf numFmtId="0" fontId="10" fillId="2" borderId="8" xfId="0" applyFont="1" applyFill="1" applyBorder="1" applyProtection="1"/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2" borderId="7" xfId="0" applyFont="1" applyFill="1" applyBorder="1" applyProtection="1"/>
    <xf numFmtId="0" fontId="10" fillId="2" borderId="8" xfId="0" applyFont="1" applyFill="1" applyBorder="1" applyProtection="1"/>
    <xf numFmtId="0" fontId="10" fillId="0" borderId="27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10" fillId="0" borderId="28" xfId="0" applyFont="1" applyBorder="1" applyProtection="1"/>
    <xf numFmtId="0" fontId="10" fillId="0" borderId="60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4" xfId="0" applyFont="1" applyBorder="1" applyProtection="1"/>
    <xf numFmtId="2" fontId="15" fillId="0" borderId="61" xfId="0" applyNumberFormat="1" applyFont="1" applyBorder="1" applyAlignment="1" applyProtection="1">
      <alignment horizontal="center"/>
    </xf>
    <xf numFmtId="2" fontId="16" fillId="0" borderId="62" xfId="0" applyNumberFormat="1" applyFont="1" applyBorder="1" applyAlignment="1" applyProtection="1">
      <alignment horizontal="center"/>
    </xf>
    <xf numFmtId="164" fontId="1" fillId="0" borderId="34" xfId="0" applyNumberFormat="1" applyFont="1" applyBorder="1" applyAlignment="1" applyProtection="1">
      <alignment horizontal="center"/>
    </xf>
    <xf numFmtId="1" fontId="18" fillId="2" borderId="4" xfId="0" applyNumberFormat="1" applyFont="1" applyFill="1" applyBorder="1" applyAlignment="1" applyProtection="1">
      <alignment horizontal="center"/>
    </xf>
    <xf numFmtId="2" fontId="18" fillId="2" borderId="4" xfId="0" applyNumberFormat="1" applyFont="1" applyFill="1" applyBorder="1" applyAlignment="1" applyProtection="1">
      <alignment horizontal="center"/>
    </xf>
    <xf numFmtId="1" fontId="18" fillId="2" borderId="9" xfId="0" applyNumberFormat="1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6" fillId="11" borderId="4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2" fontId="9" fillId="0" borderId="4" xfId="0" applyNumberFormat="1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1" fontId="1" fillId="8" borderId="4" xfId="0" applyNumberFormat="1" applyFont="1" applyFill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1" fontId="1" fillId="8" borderId="9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1" fontId="9" fillId="0" borderId="5" xfId="0" applyNumberFormat="1" applyFont="1" applyBorder="1" applyAlignment="1" applyProtection="1">
      <alignment horizontal="center"/>
    </xf>
    <xf numFmtId="1" fontId="9" fillId="0" borderId="4" xfId="0" applyNumberFormat="1" applyFont="1" applyBorder="1" applyAlignment="1" applyProtection="1">
      <alignment horizontal="center"/>
    </xf>
    <xf numFmtId="1" fontId="9" fillId="0" borderId="9" xfId="0" applyNumberFormat="1" applyFont="1" applyBorder="1" applyAlignment="1" applyProtection="1">
      <alignment horizontal="center"/>
    </xf>
    <xf numFmtId="0" fontId="27" fillId="0" borderId="5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3" fillId="2" borderId="0" xfId="0" applyFont="1" applyFill="1" applyProtection="1"/>
    <xf numFmtId="164" fontId="6" fillId="2" borderId="0" xfId="0" applyNumberFormat="1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2" fontId="11" fillId="2" borderId="0" xfId="0" applyNumberFormat="1" applyFont="1" applyFill="1" applyAlignment="1" applyProtection="1">
      <alignment horizontal="center"/>
    </xf>
    <xf numFmtId="2" fontId="3" fillId="2" borderId="0" xfId="0" applyNumberFormat="1" applyFont="1" applyFill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164" fontId="6" fillId="2" borderId="19" xfId="0" applyNumberFormat="1" applyFont="1" applyFill="1" applyBorder="1" applyProtection="1"/>
    <xf numFmtId="0" fontId="2" fillId="4" borderId="8" xfId="0" applyFont="1" applyFill="1" applyBorder="1" applyProtection="1"/>
    <xf numFmtId="0" fontId="2" fillId="4" borderId="8" xfId="0" applyFont="1" applyFill="1" applyBorder="1" applyProtection="1"/>
    <xf numFmtId="0" fontId="2" fillId="4" borderId="8" xfId="0" applyFont="1" applyFill="1" applyBorder="1" applyProtection="1"/>
    <xf numFmtId="0" fontId="8" fillId="0" borderId="17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/>
    </xf>
    <xf numFmtId="0" fontId="6" fillId="4" borderId="7" xfId="0" applyFont="1" applyFill="1" applyBorder="1" applyProtection="1"/>
    <xf numFmtId="164" fontId="6" fillId="0" borderId="19" xfId="0" applyNumberFormat="1" applyFont="1" applyBorder="1" applyAlignment="1" applyProtection="1">
      <alignment horizontal="center"/>
    </xf>
    <xf numFmtId="164" fontId="6" fillId="2" borderId="18" xfId="0" applyNumberFormat="1" applyFont="1" applyFill="1" applyBorder="1" applyAlignment="1" applyProtection="1">
      <alignment horizontal="center"/>
    </xf>
    <xf numFmtId="164" fontId="6" fillId="2" borderId="19" xfId="0" applyNumberFormat="1" applyFont="1" applyFill="1" applyBorder="1" applyAlignment="1" applyProtection="1">
      <alignment horizontal="center"/>
    </xf>
    <xf numFmtId="0" fontId="20" fillId="4" borderId="63" xfId="0" applyFont="1" applyFill="1" applyBorder="1" applyAlignment="1" applyProtection="1">
      <alignment textRotation="90"/>
    </xf>
    <xf numFmtId="0" fontId="1" fillId="4" borderId="2" xfId="0" applyFont="1" applyFill="1" applyBorder="1" applyAlignment="1" applyProtection="1">
      <alignment textRotation="90"/>
    </xf>
    <xf numFmtId="0" fontId="0" fillId="0" borderId="19" xfId="0" applyBorder="1" applyProtection="1"/>
    <xf numFmtId="0" fontId="0" fillId="0" borderId="17" xfId="0" applyBorder="1" applyProtection="1"/>
    <xf numFmtId="0" fontId="0" fillId="0" borderId="39" xfId="0" applyBorder="1" applyProtection="1"/>
    <xf numFmtId="0" fontId="29" fillId="0" borderId="64" xfId="0" applyFont="1" applyBorder="1" applyAlignment="1">
      <alignment horizontal="center" textRotation="90"/>
    </xf>
    <xf numFmtId="0" fontId="29" fillId="0" borderId="65" xfId="0" applyFont="1" applyBorder="1" applyAlignment="1">
      <alignment horizontal="center" textRotation="90"/>
    </xf>
    <xf numFmtId="0" fontId="29" fillId="0" borderId="65" xfId="0" applyFont="1" applyBorder="1" applyAlignment="1">
      <alignment textRotation="90"/>
    </xf>
    <xf numFmtId="0" fontId="15" fillId="12" borderId="65" xfId="0" applyFont="1" applyFill="1" applyBorder="1" applyAlignment="1">
      <alignment textRotation="90"/>
    </xf>
    <xf numFmtId="0" fontId="16" fillId="13" borderId="66" xfId="0" applyFont="1" applyFill="1" applyBorder="1" applyAlignment="1">
      <alignment textRotation="90"/>
    </xf>
    <xf numFmtId="0" fontId="30" fillId="13" borderId="66" xfId="0" applyFont="1" applyFill="1" applyBorder="1" applyAlignment="1">
      <alignment textRotation="90"/>
    </xf>
    <xf numFmtId="0" fontId="31" fillId="0" borderId="67" xfId="0" applyFont="1" applyBorder="1" applyAlignment="1">
      <alignment textRotation="90"/>
    </xf>
    <xf numFmtId="164" fontId="29" fillId="0" borderId="68" xfId="0" applyNumberFormat="1" applyFont="1" applyBorder="1" applyAlignment="1">
      <alignment horizontal="center"/>
    </xf>
    <xf numFmtId="164" fontId="29" fillId="0" borderId="69" xfId="0" applyNumberFormat="1" applyFont="1" applyBorder="1" applyAlignment="1">
      <alignment horizontal="center"/>
    </xf>
    <xf numFmtId="164" fontId="32" fillId="0" borderId="69" xfId="0" applyNumberFormat="1" applyFont="1" applyBorder="1" applyAlignment="1">
      <alignment horizontal="center"/>
    </xf>
    <xf numFmtId="164" fontId="33" fillId="12" borderId="69" xfId="0" applyNumberFormat="1" applyFont="1" applyFill="1" applyBorder="1" applyAlignment="1">
      <alignment horizontal="center"/>
    </xf>
    <xf numFmtId="164" fontId="34" fillId="15" borderId="69" xfId="0" applyNumberFormat="1" applyFont="1" applyFill="1" applyBorder="1" applyAlignment="1">
      <alignment horizontal="center"/>
    </xf>
    <xf numFmtId="164" fontId="33" fillId="15" borderId="69" xfId="0" applyNumberFormat="1" applyFont="1" applyFill="1" applyBorder="1" applyAlignment="1">
      <alignment horizontal="center"/>
    </xf>
    <xf numFmtId="0" fontId="35" fillId="0" borderId="69" xfId="0" applyFont="1" applyBorder="1" applyAlignment="1">
      <alignment horizontal="center" textRotation="90"/>
    </xf>
    <xf numFmtId="0" fontId="35" fillId="14" borderId="70" xfId="0" applyFont="1" applyFill="1" applyBorder="1" applyAlignment="1">
      <alignment horizontal="center" textRotation="90"/>
    </xf>
    <xf numFmtId="0" fontId="35" fillId="0" borderId="4" xfId="0" applyFont="1" applyBorder="1" applyAlignment="1">
      <alignment horizontal="center" textRotation="90"/>
    </xf>
    <xf numFmtId="0" fontId="35" fillId="0" borderId="9" xfId="0" applyFont="1" applyBorder="1" applyAlignment="1">
      <alignment horizontal="center" textRotation="90"/>
    </xf>
    <xf numFmtId="0" fontId="31" fillId="14" borderId="67" xfId="0" applyFont="1" applyFill="1" applyBorder="1" applyAlignment="1">
      <alignment textRotation="90"/>
    </xf>
    <xf numFmtId="0" fontId="32" fillId="0" borderId="64" xfId="0" applyFont="1" applyBorder="1" applyAlignment="1">
      <alignment horizontal="center" textRotation="90"/>
    </xf>
    <xf numFmtId="0" fontId="32" fillId="0" borderId="65" xfId="0" applyFont="1" applyBorder="1" applyAlignment="1">
      <alignment horizontal="center" textRotation="90"/>
    </xf>
    <xf numFmtId="0" fontId="32" fillId="0" borderId="65" xfId="0" applyFont="1" applyBorder="1" applyAlignment="1">
      <alignment textRotation="90"/>
    </xf>
    <xf numFmtId="0" fontId="36" fillId="12" borderId="65" xfId="0" applyFont="1" applyFill="1" applyBorder="1" applyAlignment="1">
      <alignment textRotation="90"/>
    </xf>
    <xf numFmtId="0" fontId="37" fillId="13" borderId="66" xfId="0" applyFont="1" applyFill="1" applyBorder="1" applyAlignment="1">
      <alignment textRotation="90"/>
    </xf>
    <xf numFmtId="0" fontId="33" fillId="13" borderId="66" xfId="0" applyFont="1" applyFill="1" applyBorder="1" applyAlignment="1">
      <alignment textRotation="90"/>
    </xf>
    <xf numFmtId="164" fontId="29" fillId="13" borderId="71" xfId="0" applyNumberFormat="1" applyFont="1" applyFill="1" applyBorder="1" applyAlignment="1">
      <alignment horizontal="center"/>
    </xf>
    <xf numFmtId="1" fontId="29" fillId="13" borderId="72" xfId="0" applyNumberFormat="1" applyFont="1" applyFill="1" applyBorder="1" applyAlignment="1">
      <alignment horizontal="center" vertical="center"/>
    </xf>
    <xf numFmtId="1" fontId="29" fillId="13" borderId="72" xfId="0" applyNumberFormat="1" applyFont="1" applyFill="1" applyBorder="1" applyAlignment="1">
      <alignment horizontal="center"/>
    </xf>
    <xf numFmtId="164" fontId="32" fillId="0" borderId="72" xfId="0" applyNumberFormat="1" applyFont="1" applyBorder="1" applyAlignment="1">
      <alignment horizontal="center"/>
    </xf>
    <xf numFmtId="164" fontId="33" fillId="12" borderId="72" xfId="0" applyNumberFormat="1" applyFont="1" applyFill="1" applyBorder="1" applyAlignment="1">
      <alignment horizontal="center"/>
    </xf>
    <xf numFmtId="164" fontId="34" fillId="15" borderId="72" xfId="0" applyNumberFormat="1" applyFont="1" applyFill="1" applyBorder="1" applyAlignment="1">
      <alignment horizontal="center"/>
    </xf>
    <xf numFmtId="164" fontId="33" fillId="15" borderId="72" xfId="0" applyNumberFormat="1" applyFont="1" applyFill="1" applyBorder="1" applyAlignment="1">
      <alignment horizontal="center"/>
    </xf>
    <xf numFmtId="0" fontId="35" fillId="0" borderId="72" xfId="0" applyFont="1" applyBorder="1" applyAlignment="1">
      <alignment horizontal="center" textRotation="90"/>
    </xf>
    <xf numFmtId="0" fontId="35" fillId="14" borderId="73" xfId="0" applyFont="1" applyFill="1" applyBorder="1" applyAlignment="1">
      <alignment horizontal="center" textRotation="90"/>
    </xf>
    <xf numFmtId="0" fontId="5" fillId="0" borderId="74" xfId="0" applyFont="1" applyBorder="1" applyAlignment="1" applyProtection="1">
      <alignment horizontal="center" textRotation="90"/>
    </xf>
    <xf numFmtId="0" fontId="30" fillId="0" borderId="66" xfId="0" applyFont="1" applyBorder="1" applyAlignment="1">
      <alignment horizontal="center" textRotation="90"/>
    </xf>
    <xf numFmtId="0" fontId="15" fillId="0" borderId="65" xfId="0" applyFont="1" applyBorder="1" applyAlignment="1">
      <alignment horizontal="center" textRotation="90"/>
    </xf>
    <xf numFmtId="0" fontId="16" fillId="13" borderId="65" xfId="0" applyFont="1" applyFill="1" applyBorder="1" applyAlignment="1">
      <alignment horizontal="center" textRotation="90"/>
    </xf>
    <xf numFmtId="0" fontId="30" fillId="0" borderId="65" xfId="0" applyFont="1" applyBorder="1" applyAlignment="1">
      <alignment horizontal="center" vertical="center" wrapText="1"/>
    </xf>
    <xf numFmtId="0" fontId="30" fillId="16" borderId="65" xfId="0" applyFont="1" applyFill="1" applyBorder="1" applyAlignment="1">
      <alignment horizontal="center" textRotation="90"/>
    </xf>
    <xf numFmtId="0" fontId="17" fillId="13" borderId="65" xfId="0" applyFont="1" applyFill="1" applyBorder="1" applyAlignment="1">
      <alignment horizontal="center" textRotation="90"/>
    </xf>
    <xf numFmtId="0" fontId="30" fillId="17" borderId="65" xfId="0" applyFont="1" applyFill="1" applyBorder="1" applyAlignment="1">
      <alignment horizontal="center" textRotation="90"/>
    </xf>
    <xf numFmtId="0" fontId="30" fillId="13" borderId="65" xfId="0" applyFont="1" applyFill="1" applyBorder="1" applyAlignment="1">
      <alignment horizontal="center" textRotation="90"/>
    </xf>
    <xf numFmtId="0" fontId="16" fillId="0" borderId="65" xfId="0" applyFont="1" applyBorder="1" applyAlignment="1">
      <alignment horizontal="center" vertical="center" wrapText="1"/>
    </xf>
    <xf numFmtId="1" fontId="38" fillId="0" borderId="18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16" borderId="5" xfId="0" applyNumberFormat="1" applyFont="1" applyFill="1" applyBorder="1" applyAlignment="1">
      <alignment horizontal="center"/>
    </xf>
    <xf numFmtId="2" fontId="18" fillId="13" borderId="5" xfId="0" applyNumberFormat="1" applyFont="1" applyFill="1" applyBorder="1" applyAlignment="1">
      <alignment horizontal="center"/>
    </xf>
    <xf numFmtId="1" fontId="38" fillId="17" borderId="5" xfId="0" applyNumberFormat="1" applyFont="1" applyFill="1" applyBorder="1" applyAlignment="1">
      <alignment horizontal="center"/>
    </xf>
    <xf numFmtId="2" fontId="38" fillId="13" borderId="5" xfId="0" applyNumberFormat="1" applyFont="1" applyFill="1" applyBorder="1" applyAlignment="1">
      <alignment horizontal="center"/>
    </xf>
    <xf numFmtId="0" fontId="0" fillId="0" borderId="20" xfId="0" applyBorder="1"/>
    <xf numFmtId="0" fontId="33" fillId="14" borderId="75" xfId="0" applyFont="1" applyFill="1" applyBorder="1" applyAlignment="1">
      <alignment textRotation="90"/>
    </xf>
    <xf numFmtId="0" fontId="16" fillId="0" borderId="76" xfId="0" applyFont="1" applyBorder="1" applyAlignment="1">
      <alignment horizontal="center" vertical="center" wrapText="1"/>
    </xf>
    <xf numFmtId="0" fontId="15" fillId="12" borderId="1" xfId="0" applyFont="1" applyFill="1" applyBorder="1" applyAlignment="1" applyProtection="1">
      <alignment textRotation="90"/>
    </xf>
    <xf numFmtId="0" fontId="19" fillId="0" borderId="20" xfId="0" applyFont="1" applyBorder="1" applyAlignment="1" applyProtection="1">
      <alignment horizontal="center"/>
    </xf>
    <xf numFmtId="0" fontId="5" fillId="4" borderId="25" xfId="0" applyFont="1" applyFill="1" applyBorder="1" applyAlignment="1" applyProtection="1">
      <alignment textRotation="90"/>
    </xf>
    <xf numFmtId="0" fontId="9" fillId="0" borderId="21" xfId="0" applyFont="1" applyBorder="1" applyAlignment="1" applyProtection="1">
      <alignment horizontal="center" textRotation="90"/>
    </xf>
    <xf numFmtId="0" fontId="9" fillId="0" borderId="22" xfId="0" applyFont="1" applyBorder="1" applyAlignment="1" applyProtection="1">
      <alignment horizontal="center" vertical="center" wrapText="1"/>
    </xf>
    <xf numFmtId="164" fontId="6" fillId="14" borderId="19" xfId="0" applyNumberFormat="1" applyFont="1" applyFill="1" applyBorder="1" applyAlignment="1" applyProtection="1">
      <alignment horizontal="center"/>
    </xf>
    <xf numFmtId="164" fontId="6" fillId="14" borderId="19" xfId="0" applyNumberFormat="1" applyFont="1" applyFill="1" applyBorder="1" applyProtection="1"/>
    <xf numFmtId="164" fontId="2" fillId="0" borderId="74" xfId="0" applyNumberFormat="1" applyFont="1" applyBorder="1" applyAlignment="1" applyProtection="1">
      <alignment horizontal="center"/>
    </xf>
    <xf numFmtId="164" fontId="1" fillId="3" borderId="74" xfId="0" applyNumberFormat="1" applyFont="1" applyFill="1" applyBorder="1" applyAlignment="1" applyProtection="1">
      <alignment horizontal="center"/>
    </xf>
    <xf numFmtId="164" fontId="4" fillId="2" borderId="74" xfId="0" applyNumberFormat="1" applyFont="1" applyFill="1" applyBorder="1" applyAlignment="1" applyProtection="1">
      <alignment horizontal="center"/>
    </xf>
    <xf numFmtId="164" fontId="1" fillId="2" borderId="74" xfId="0" applyNumberFormat="1" applyFont="1" applyFill="1" applyBorder="1" applyAlignment="1" applyProtection="1">
      <alignment horizontal="center"/>
    </xf>
    <xf numFmtId="0" fontId="5" fillId="4" borderId="77" xfId="0" applyFont="1" applyFill="1" applyBorder="1" applyAlignment="1" applyProtection="1">
      <alignment horizontal="center" textRotation="90"/>
    </xf>
    <xf numFmtId="0" fontId="26" fillId="0" borderId="4" xfId="0" applyFont="1" applyBorder="1" applyProtection="1"/>
    <xf numFmtId="0" fontId="26" fillId="0" borderId="9" xfId="0" applyFont="1" applyBorder="1" applyProtection="1"/>
    <xf numFmtId="0" fontId="1" fillId="4" borderId="5" xfId="0" applyFont="1" applyFill="1" applyBorder="1" applyAlignment="1" applyProtection="1">
      <alignment textRotation="90"/>
    </xf>
    <xf numFmtId="164" fontId="1" fillId="4" borderId="4" xfId="0" applyNumberFormat="1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textRotation="90"/>
    </xf>
    <xf numFmtId="164" fontId="1" fillId="4" borderId="27" xfId="0" applyNumberFormat="1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textRotation="90"/>
    </xf>
    <xf numFmtId="0" fontId="9" fillId="14" borderId="1" xfId="0" applyFont="1" applyFill="1" applyBorder="1" applyAlignment="1" applyProtection="1">
      <alignment horizontal="center" vertical="center" wrapText="1"/>
    </xf>
    <xf numFmtId="2" fontId="39" fillId="4" borderId="5" xfId="0" applyNumberFormat="1" applyFont="1" applyFill="1" applyBorder="1" applyAlignment="1" applyProtection="1">
      <alignment horizontal="center"/>
    </xf>
    <xf numFmtId="2" fontId="39" fillId="4" borderId="78" xfId="0" applyNumberFormat="1" applyFont="1" applyFill="1" applyBorder="1" applyAlignment="1" applyProtection="1">
      <alignment horizontal="center"/>
    </xf>
    <xf numFmtId="164" fontId="1" fillId="4" borderId="5" xfId="0" applyNumberFormat="1" applyFont="1" applyFill="1" applyBorder="1" applyAlignment="1" applyProtection="1">
      <alignment horizontal="center"/>
    </xf>
    <xf numFmtId="0" fontId="40" fillId="14" borderId="65" xfId="0" applyFont="1" applyFill="1" applyBorder="1" applyAlignment="1">
      <alignment horizontal="center" textRotation="90"/>
    </xf>
    <xf numFmtId="0" fontId="30" fillId="14" borderId="65" xfId="0" applyFont="1" applyFill="1" applyBorder="1" applyAlignment="1">
      <alignment horizontal="center" textRotation="90"/>
    </xf>
    <xf numFmtId="0" fontId="1" fillId="4" borderId="1" xfId="0" applyFont="1" applyFill="1" applyBorder="1" applyAlignment="1" applyProtection="1">
      <alignment textRotation="90"/>
    </xf>
    <xf numFmtId="0" fontId="9" fillId="4" borderId="2" xfId="0" applyFont="1" applyFill="1" applyBorder="1" applyAlignment="1" applyProtection="1">
      <alignment textRotation="90"/>
    </xf>
    <xf numFmtId="0" fontId="33" fillId="14" borderId="66" xfId="0" applyFont="1" applyFill="1" applyBorder="1" applyAlignment="1">
      <alignment textRotation="90"/>
    </xf>
    <xf numFmtId="164" fontId="33" fillId="14" borderId="72" xfId="0" applyNumberFormat="1" applyFont="1" applyFill="1" applyBorder="1" applyAlignment="1">
      <alignment horizontal="center"/>
    </xf>
    <xf numFmtId="0" fontId="30" fillId="14" borderId="66" xfId="0" applyFont="1" applyFill="1" applyBorder="1" applyAlignment="1">
      <alignment textRotation="90"/>
    </xf>
    <xf numFmtId="164" fontId="33" fillId="14" borderId="69" xfId="0" applyNumberFormat="1" applyFont="1" applyFill="1" applyBorder="1" applyAlignment="1">
      <alignment horizontal="center"/>
    </xf>
    <xf numFmtId="164" fontId="2" fillId="2" borderId="79" xfId="0" applyNumberFormat="1" applyFont="1" applyFill="1" applyBorder="1" applyAlignment="1" applyProtection="1">
      <alignment horizontal="center"/>
    </xf>
    <xf numFmtId="164" fontId="2" fillId="4" borderId="79" xfId="0" applyNumberFormat="1" applyFont="1" applyFill="1" applyBorder="1" applyProtection="1"/>
    <xf numFmtId="164" fontId="2" fillId="0" borderId="32" xfId="0" applyNumberFormat="1" applyFont="1" applyBorder="1" applyProtection="1"/>
    <xf numFmtId="164" fontId="2" fillId="4" borderId="79" xfId="0" applyNumberFormat="1" applyFont="1" applyFill="1" applyBorder="1" applyAlignment="1" applyProtection="1">
      <alignment horizontal="center"/>
    </xf>
    <xf numFmtId="164" fontId="2" fillId="2" borderId="80" xfId="0" applyNumberFormat="1" applyFont="1" applyFill="1" applyBorder="1" applyAlignment="1" applyProtection="1">
      <alignment horizontal="center"/>
    </xf>
    <xf numFmtId="164" fontId="2" fillId="0" borderId="80" xfId="0" applyNumberFormat="1" applyFont="1" applyBorder="1" applyProtection="1"/>
    <xf numFmtId="2" fontId="39" fillId="14" borderId="5" xfId="0" applyNumberFormat="1" applyFont="1" applyFill="1" applyBorder="1" applyAlignment="1">
      <alignment horizontal="center"/>
    </xf>
    <xf numFmtId="0" fontId="1" fillId="4" borderId="21" xfId="0" applyFont="1" applyFill="1" applyBorder="1" applyAlignment="1" applyProtection="1">
      <alignment textRotation="90"/>
    </xf>
    <xf numFmtId="2" fontId="39" fillId="14" borderId="15" xfId="0" applyNumberFormat="1" applyFont="1" applyFill="1" applyBorder="1" applyAlignment="1">
      <alignment horizontal="center"/>
    </xf>
    <xf numFmtId="0" fontId="39" fillId="4" borderId="12" xfId="0" applyFont="1" applyFill="1" applyBorder="1" applyAlignment="1" applyProtection="1">
      <alignment textRotation="90"/>
    </xf>
    <xf numFmtId="0" fontId="40" fillId="14" borderId="1" xfId="0" applyFont="1" applyFill="1" applyBorder="1" applyAlignment="1" applyProtection="1">
      <alignment textRotation="90"/>
    </xf>
    <xf numFmtId="0" fontId="40" fillId="4" borderId="1" xfId="0" applyFont="1" applyFill="1" applyBorder="1" applyAlignment="1" applyProtection="1">
      <alignment textRotation="90"/>
    </xf>
    <xf numFmtId="1" fontId="1" fillId="8" borderId="18" xfId="0" applyNumberFormat="1" applyFont="1" applyFill="1" applyBorder="1" applyAlignment="1" applyProtection="1">
      <alignment horizontal="center"/>
    </xf>
    <xf numFmtId="2" fontId="38" fillId="14" borderId="20" xfId="0" applyNumberFormat="1" applyFont="1" applyFill="1" applyBorder="1" applyAlignment="1">
      <alignment horizontal="center"/>
    </xf>
    <xf numFmtId="0" fontId="1" fillId="4" borderId="24" xfId="0" applyFont="1" applyFill="1" applyBorder="1" applyAlignment="1" applyProtection="1">
      <alignment textRotation="90"/>
    </xf>
    <xf numFmtId="0" fontId="1" fillId="4" borderId="23" xfId="0" applyFont="1" applyFill="1" applyBorder="1" applyAlignment="1" applyProtection="1">
      <alignment textRotation="90"/>
    </xf>
    <xf numFmtId="164" fontId="2" fillId="0" borderId="81" xfId="0" applyNumberFormat="1" applyFont="1" applyBorder="1" applyProtection="1"/>
    <xf numFmtId="0" fontId="1" fillId="4" borderId="38" xfId="0" applyFont="1" applyFill="1" applyBorder="1" applyAlignment="1" applyProtection="1">
      <alignment horizontal="center" textRotation="90"/>
    </xf>
    <xf numFmtId="0" fontId="1" fillId="4" borderId="21" xfId="0" applyFont="1" applyFill="1" applyBorder="1" applyAlignment="1" applyProtection="1">
      <alignment horizontal="center" textRotation="90"/>
    </xf>
    <xf numFmtId="164" fontId="1" fillId="4" borderId="9" xfId="0" applyNumberFormat="1" applyFont="1" applyFill="1" applyBorder="1" applyAlignment="1" applyProtection="1">
      <alignment horizontal="center"/>
    </xf>
    <xf numFmtId="0" fontId="5" fillId="4" borderId="36" xfId="0" applyFont="1" applyFill="1" applyBorder="1" applyAlignment="1" applyProtection="1">
      <alignment horizontal="center" textRotation="90"/>
    </xf>
    <xf numFmtId="164" fontId="29" fillId="0" borderId="82" xfId="0" applyNumberFormat="1" applyFont="1" applyBorder="1" applyAlignment="1">
      <alignment horizontal="center"/>
    </xf>
    <xf numFmtId="0" fontId="29" fillId="13" borderId="83" xfId="0" applyFont="1" applyFill="1" applyBorder="1" applyAlignment="1">
      <alignment horizontal="center"/>
    </xf>
    <xf numFmtId="0" fontId="7" fillId="14" borderId="17" xfId="0" applyFont="1" applyFill="1" applyBorder="1" applyProtection="1"/>
    <xf numFmtId="0" fontId="5" fillId="14" borderId="4" xfId="0" applyFont="1" applyFill="1" applyBorder="1" applyAlignment="1" applyProtection="1">
      <alignment horizontal="center" textRotation="90"/>
    </xf>
    <xf numFmtId="164" fontId="32" fillId="13" borderId="84" xfId="0" applyNumberFormat="1" applyFont="1" applyFill="1" applyBorder="1" applyAlignment="1">
      <alignment horizontal="center"/>
    </xf>
    <xf numFmtId="164" fontId="33" fillId="13" borderId="84" xfId="0" applyNumberFormat="1" applyFont="1" applyFill="1" applyBorder="1" applyAlignment="1">
      <alignment horizontal="center"/>
    </xf>
    <xf numFmtId="164" fontId="34" fillId="13" borderId="84" xfId="0" applyNumberFormat="1" applyFont="1" applyFill="1" applyBorder="1" applyAlignment="1">
      <alignment horizontal="center"/>
    </xf>
    <xf numFmtId="0" fontId="35" fillId="13" borderId="84" xfId="0" applyFont="1" applyFill="1" applyBorder="1" applyAlignment="1">
      <alignment horizontal="center" textRotation="90"/>
    </xf>
    <xf numFmtId="164" fontId="29" fillId="13" borderId="85" xfId="0" applyNumberFormat="1" applyFont="1" applyFill="1" applyBorder="1"/>
    <xf numFmtId="0" fontId="29" fillId="13" borderId="86" xfId="0" applyFont="1" applyFill="1" applyBorder="1" applyAlignment="1">
      <alignment horizontal="center"/>
    </xf>
    <xf numFmtId="0" fontId="0" fillId="13" borderId="87" xfId="0" applyFill="1" applyBorder="1"/>
    <xf numFmtId="0" fontId="35" fillId="14" borderId="75" xfId="0" applyFont="1" applyFill="1" applyBorder="1" applyAlignment="1">
      <alignment horizontal="center" textRotation="90"/>
    </xf>
    <xf numFmtId="164" fontId="6" fillId="14" borderId="34" xfId="0" applyNumberFormat="1" applyFont="1" applyFill="1" applyBorder="1" applyAlignment="1" applyProtection="1">
      <alignment horizontal="center"/>
    </xf>
    <xf numFmtId="1" fontId="41" fillId="0" borderId="4" xfId="0" applyNumberFormat="1" applyFont="1" applyBorder="1" applyAlignment="1" applyProtection="1">
      <alignment horizontal="center"/>
    </xf>
    <xf numFmtId="1" fontId="41" fillId="2" borderId="5" xfId="0" applyNumberFormat="1" applyFont="1" applyFill="1" applyBorder="1" applyAlignment="1" applyProtection="1">
      <alignment horizontal="center" vertical="center"/>
    </xf>
    <xf numFmtId="1" fontId="41" fillId="0" borderId="9" xfId="0" applyNumberFormat="1" applyFont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 vertical="center"/>
    </xf>
    <xf numFmtId="1" fontId="6" fillId="19" borderId="4" xfId="0" applyNumberFormat="1" applyFont="1" applyFill="1" applyBorder="1" applyAlignment="1" applyProtection="1">
      <alignment horizontal="center"/>
    </xf>
    <xf numFmtId="164" fontId="1" fillId="4" borderId="74" xfId="0" applyNumberFormat="1" applyFont="1" applyFill="1" applyBorder="1" applyAlignment="1" applyProtection="1">
      <alignment horizontal="center"/>
    </xf>
    <xf numFmtId="2" fontId="39" fillId="14" borderId="4" xfId="0" applyNumberFormat="1" applyFont="1" applyFill="1" applyBorder="1" applyAlignment="1">
      <alignment horizontal="center"/>
    </xf>
    <xf numFmtId="2" fontId="39" fillId="14" borderId="9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164" fontId="29" fillId="13" borderId="84" xfId="0" applyNumberFormat="1" applyFont="1" applyFill="1" applyBorder="1"/>
    <xf numFmtId="164" fontId="29" fillId="0" borderId="89" xfId="0" applyNumberFormat="1" applyFont="1" applyBorder="1" applyAlignment="1">
      <alignment horizontal="center"/>
    </xf>
    <xf numFmtId="1" fontId="41" fillId="20" borderId="4" xfId="0" applyNumberFormat="1" applyFont="1" applyFill="1" applyBorder="1" applyAlignment="1" applyProtection="1">
      <alignment horizontal="center"/>
    </xf>
    <xf numFmtId="164" fontId="6" fillId="19" borderId="4" xfId="0" applyNumberFormat="1" applyFont="1" applyFill="1" applyBorder="1" applyAlignment="1" applyProtection="1">
      <alignment horizontal="center"/>
    </xf>
    <xf numFmtId="164" fontId="6" fillId="2" borderId="18" xfId="0" applyNumberFormat="1" applyFont="1" applyFill="1" applyBorder="1" applyAlignment="1" applyProtection="1"/>
    <xf numFmtId="164" fontId="6" fillId="0" borderId="19" xfId="0" applyNumberFormat="1" applyFont="1" applyBorder="1" applyAlignment="1" applyProtection="1"/>
    <xf numFmtId="164" fontId="6" fillId="0" borderId="29" xfId="0" applyNumberFormat="1" applyFont="1" applyBorder="1" applyAlignment="1" applyProtection="1"/>
    <xf numFmtId="164" fontId="1" fillId="4" borderId="6" xfId="0" applyNumberFormat="1" applyFont="1" applyFill="1" applyBorder="1" applyAlignment="1" applyProtection="1">
      <alignment horizontal="center"/>
    </xf>
    <xf numFmtId="0" fontId="5" fillId="14" borderId="6" xfId="0" applyFont="1" applyFill="1" applyBorder="1" applyAlignment="1" applyProtection="1">
      <alignment horizontal="center" textRotation="90"/>
    </xf>
    <xf numFmtId="0" fontId="29" fillId="13" borderId="91" xfId="0" applyFont="1" applyFill="1" applyBorder="1" applyAlignment="1">
      <alignment horizontal="center"/>
    </xf>
    <xf numFmtId="0" fontId="0" fillId="13" borderId="91" xfId="0" applyFill="1" applyBorder="1"/>
    <xf numFmtId="164" fontId="32" fillId="0" borderId="91" xfId="0" applyNumberFormat="1" applyFont="1" applyBorder="1" applyAlignment="1">
      <alignment horizontal="center"/>
    </xf>
    <xf numFmtId="164" fontId="33" fillId="12" borderId="91" xfId="0" applyNumberFormat="1" applyFont="1" applyFill="1" applyBorder="1" applyAlignment="1">
      <alignment horizontal="center"/>
    </xf>
    <xf numFmtId="164" fontId="33" fillId="14" borderId="91" xfId="0" applyNumberFormat="1" applyFont="1" applyFill="1" applyBorder="1" applyAlignment="1">
      <alignment horizontal="center"/>
    </xf>
    <xf numFmtId="164" fontId="34" fillId="15" borderId="91" xfId="0" applyNumberFormat="1" applyFont="1" applyFill="1" applyBorder="1" applyAlignment="1">
      <alignment horizontal="center"/>
    </xf>
    <xf numFmtId="164" fontId="33" fillId="15" borderId="91" xfId="0" applyNumberFormat="1" applyFont="1" applyFill="1" applyBorder="1" applyAlignment="1">
      <alignment horizontal="center"/>
    </xf>
    <xf numFmtId="0" fontId="35" fillId="0" borderId="91" xfId="0" applyFont="1" applyBorder="1" applyAlignment="1">
      <alignment horizontal="center" textRotation="90"/>
    </xf>
    <xf numFmtId="0" fontId="35" fillId="14" borderId="92" xfId="0" applyFont="1" applyFill="1" applyBorder="1" applyAlignment="1">
      <alignment horizontal="center" textRotation="90"/>
    </xf>
    <xf numFmtId="1" fontId="29" fillId="0" borderId="90" xfId="0" applyNumberFormat="1" applyFont="1" applyBorder="1" applyAlignment="1">
      <alignment horizontal="center"/>
    </xf>
    <xf numFmtId="1" fontId="29" fillId="13" borderId="8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/>
    </xf>
    <xf numFmtId="1" fontId="29" fillId="0" borderId="93" xfId="0" applyNumberFormat="1" applyFont="1" applyBorder="1" applyAlignment="1">
      <alignment horizontal="center"/>
    </xf>
    <xf numFmtId="1" fontId="0" fillId="13" borderId="94" xfId="0" applyNumberFormat="1" applyFill="1" applyBorder="1"/>
    <xf numFmtId="0" fontId="5" fillId="0" borderId="16" xfId="0" applyFont="1" applyBorder="1" applyAlignment="1" applyProtection="1">
      <alignment horizontal="center" textRotation="90"/>
    </xf>
    <xf numFmtId="0" fontId="5" fillId="0" borderId="8" xfId="0" applyFont="1" applyBorder="1" applyAlignment="1" applyProtection="1">
      <alignment horizontal="center" textRotation="90"/>
    </xf>
    <xf numFmtId="164" fontId="1" fillId="4" borderId="55" xfId="0" applyNumberFormat="1" applyFont="1" applyFill="1" applyBorder="1" applyAlignment="1" applyProtection="1">
      <alignment horizontal="center"/>
    </xf>
    <xf numFmtId="0" fontId="35" fillId="13" borderId="95" xfId="0" applyFont="1" applyFill="1" applyBorder="1" applyAlignment="1">
      <alignment horizontal="center" textRotation="90"/>
    </xf>
    <xf numFmtId="0" fontId="35" fillId="0" borderId="96" xfId="0" applyFont="1" applyBorder="1" applyAlignment="1">
      <alignment horizontal="center" textRotation="90"/>
    </xf>
    <xf numFmtId="0" fontId="5" fillId="14" borderId="8" xfId="0" applyFont="1" applyFill="1" applyBorder="1" applyAlignment="1" applyProtection="1">
      <alignment horizontal="center" textRotation="90"/>
    </xf>
    <xf numFmtId="0" fontId="5" fillId="14" borderId="97" xfId="0" applyFont="1" applyFill="1" applyBorder="1" applyAlignment="1" applyProtection="1">
      <alignment horizontal="center" textRotation="90"/>
    </xf>
    <xf numFmtId="0" fontId="5" fillId="14" borderId="98" xfId="0" applyFont="1" applyFill="1" applyBorder="1" applyAlignment="1" applyProtection="1">
      <alignment horizontal="center" textRotation="90"/>
    </xf>
    <xf numFmtId="1" fontId="14" fillId="0" borderId="4" xfId="0" applyNumberFormat="1" applyFont="1" applyBorder="1" applyAlignment="1" applyProtection="1">
      <alignment horizontal="center"/>
    </xf>
    <xf numFmtId="1" fontId="41" fillId="2" borderId="4" xfId="0" applyNumberFormat="1" applyFont="1" applyFill="1" applyBorder="1" applyAlignment="1" applyProtection="1">
      <alignment horizontal="center" vertical="center"/>
    </xf>
    <xf numFmtId="164" fontId="6" fillId="0" borderId="34" xfId="0" applyNumberFormat="1" applyFont="1" applyBorder="1" applyAlignment="1" applyProtection="1"/>
    <xf numFmtId="0" fontId="2" fillId="18" borderId="7" xfId="0" applyFont="1" applyFill="1" applyBorder="1" applyProtection="1"/>
    <xf numFmtId="0" fontId="2" fillId="18" borderId="8" xfId="0" applyFont="1" applyFill="1" applyBorder="1" applyProtection="1"/>
    <xf numFmtId="0" fontId="7" fillId="19" borderId="4" xfId="0" applyFont="1" applyFill="1" applyBorder="1" applyProtection="1"/>
    <xf numFmtId="0" fontId="6" fillId="18" borderId="4" xfId="0" applyFont="1" applyFill="1" applyBorder="1" applyAlignment="1" applyProtection="1">
      <alignment horizontal="center"/>
    </xf>
    <xf numFmtId="1" fontId="6" fillId="13" borderId="4" xfId="0" applyNumberFormat="1" applyFont="1" applyFill="1" applyBorder="1" applyAlignment="1" applyProtection="1">
      <alignment horizontal="center"/>
    </xf>
    <xf numFmtId="1" fontId="6" fillId="19" borderId="9" xfId="0" applyNumberFormat="1" applyFont="1" applyFill="1" applyBorder="1" applyAlignment="1" applyProtection="1">
      <alignment horizontal="center"/>
    </xf>
    <xf numFmtId="0" fontId="8" fillId="2" borderId="4" xfId="0" applyFont="1" applyFill="1" applyBorder="1" applyProtection="1"/>
    <xf numFmtId="164" fontId="10" fillId="0" borderId="27" xfId="0" applyNumberFormat="1" applyFont="1" applyBorder="1" applyAlignment="1" applyProtection="1">
      <alignment horizontal="center"/>
    </xf>
    <xf numFmtId="164" fontId="11" fillId="3" borderId="27" xfId="0" applyNumberFormat="1" applyFont="1" applyFill="1" applyBorder="1" applyAlignment="1" applyProtection="1">
      <alignment horizontal="center"/>
    </xf>
    <xf numFmtId="164" fontId="42" fillId="4" borderId="19" xfId="0" applyNumberFormat="1" applyFont="1" applyFill="1" applyBorder="1" applyProtection="1"/>
    <xf numFmtId="0" fontId="41" fillId="0" borderId="4" xfId="0" applyFont="1" applyBorder="1" applyAlignment="1" applyProtection="1">
      <alignment horizontal="center"/>
    </xf>
    <xf numFmtId="0" fontId="43" fillId="0" borderId="4" xfId="0" applyFont="1" applyBorder="1" applyProtection="1"/>
    <xf numFmtId="164" fontId="42" fillId="0" borderId="27" xfId="0" applyNumberFormat="1" applyFont="1" applyBorder="1" applyAlignment="1" applyProtection="1">
      <alignment horizontal="center"/>
    </xf>
    <xf numFmtId="164" fontId="39" fillId="3" borderId="27" xfId="0" applyNumberFormat="1" applyFont="1" applyFill="1" applyBorder="1" applyAlignment="1" applyProtection="1">
      <alignment horizontal="center"/>
    </xf>
    <xf numFmtId="164" fontId="10" fillId="18" borderId="19" xfId="0" applyNumberFormat="1" applyFont="1" applyFill="1" applyBorder="1" applyProtection="1"/>
    <xf numFmtId="164" fontId="6" fillId="2" borderId="4" xfId="0" applyNumberFormat="1" applyFont="1" applyFill="1" applyBorder="1" applyAlignment="1" applyProtection="1">
      <alignment horizontal="center"/>
    </xf>
    <xf numFmtId="164" fontId="14" fillId="0" borderId="4" xfId="0" applyNumberFormat="1" applyFont="1" applyBorder="1" applyAlignment="1" applyProtection="1">
      <alignment horizontal="center"/>
    </xf>
    <xf numFmtId="164" fontId="41" fillId="0" borderId="4" xfId="0" applyNumberFormat="1" applyFont="1" applyBorder="1" applyAlignment="1" applyProtection="1">
      <alignment horizontal="center"/>
    </xf>
    <xf numFmtId="164" fontId="41" fillId="2" borderId="4" xfId="0" applyNumberFormat="1" applyFont="1" applyFill="1" applyBorder="1" applyAlignment="1" applyProtection="1">
      <alignment horizontal="center" vertical="center"/>
    </xf>
    <xf numFmtId="164" fontId="41" fillId="0" borderId="9" xfId="0" applyNumberFormat="1" applyFont="1" applyBorder="1" applyAlignment="1" applyProtection="1">
      <alignment horizontal="center"/>
    </xf>
    <xf numFmtId="164" fontId="6" fillId="13" borderId="19" xfId="0" applyNumberFormat="1" applyFont="1" applyFill="1" applyBorder="1" applyAlignment="1" applyProtection="1">
      <alignment horizontal="center"/>
    </xf>
    <xf numFmtId="0" fontId="6" fillId="19" borderId="4" xfId="0" applyFont="1" applyFill="1" applyBorder="1" applyAlignment="1" applyProtection="1">
      <alignment horizontal="center"/>
    </xf>
    <xf numFmtId="164" fontId="32" fillId="0" borderId="4" xfId="0" applyNumberFormat="1" applyFont="1" applyBorder="1" applyAlignment="1">
      <alignment horizontal="center"/>
    </xf>
    <xf numFmtId="164" fontId="32" fillId="0" borderId="9" xfId="0" applyNumberFormat="1" applyFont="1" applyBorder="1" applyAlignment="1">
      <alignment horizontal="center"/>
    </xf>
    <xf numFmtId="164" fontId="33" fillId="12" borderId="4" xfId="0" applyNumberFormat="1" applyFont="1" applyFill="1" applyBorder="1" applyAlignment="1">
      <alignment horizontal="center"/>
    </xf>
    <xf numFmtId="164" fontId="33" fillId="12" borderId="9" xfId="0" applyNumberFormat="1" applyFont="1" applyFill="1" applyBorder="1" applyAlignment="1">
      <alignment horizontal="center"/>
    </xf>
    <xf numFmtId="164" fontId="33" fillId="14" borderId="4" xfId="0" applyNumberFormat="1" applyFont="1" applyFill="1" applyBorder="1" applyAlignment="1">
      <alignment horizontal="center"/>
    </xf>
    <xf numFmtId="164" fontId="33" fillId="14" borderId="9" xfId="0" applyNumberFormat="1" applyFont="1" applyFill="1" applyBorder="1" applyAlignment="1">
      <alignment horizontal="center"/>
    </xf>
    <xf numFmtId="164" fontId="34" fillId="15" borderId="4" xfId="0" applyNumberFormat="1" applyFont="1" applyFill="1" applyBorder="1" applyAlignment="1">
      <alignment horizontal="center"/>
    </xf>
    <xf numFmtId="164" fontId="34" fillId="15" borderId="9" xfId="0" applyNumberFormat="1" applyFont="1" applyFill="1" applyBorder="1" applyAlignment="1">
      <alignment horizontal="center"/>
    </xf>
    <xf numFmtId="164" fontId="33" fillId="15" borderId="4" xfId="0" applyNumberFormat="1" applyFont="1" applyFill="1" applyBorder="1" applyAlignment="1">
      <alignment horizontal="center"/>
    </xf>
    <xf numFmtId="164" fontId="33" fillId="15" borderId="9" xfId="0" applyNumberFormat="1" applyFont="1" applyFill="1" applyBorder="1" applyAlignment="1">
      <alignment horizontal="center"/>
    </xf>
    <xf numFmtId="0" fontId="35" fillId="14" borderId="17" xfId="0" applyFont="1" applyFill="1" applyBorder="1" applyAlignment="1">
      <alignment horizontal="center" textRotation="90"/>
    </xf>
    <xf numFmtId="0" fontId="35" fillId="14" borderId="39" xfId="0" applyFont="1" applyFill="1" applyBorder="1" applyAlignment="1">
      <alignment horizontal="center" textRotation="90"/>
    </xf>
    <xf numFmtId="164" fontId="14" fillId="18" borderId="19" xfId="0" applyNumberFormat="1" applyFont="1" applyFill="1" applyBorder="1" applyProtection="1"/>
    <xf numFmtId="1" fontId="14" fillId="13" borderId="4" xfId="0" applyNumberFormat="1" applyFont="1" applyFill="1" applyBorder="1" applyAlignment="1" applyProtection="1">
      <alignment horizontal="center"/>
    </xf>
    <xf numFmtId="164" fontId="10" fillId="13" borderId="4" xfId="0" applyNumberFormat="1" applyFont="1" applyFill="1" applyBorder="1" applyAlignment="1" applyProtection="1">
      <alignment horizontal="center"/>
    </xf>
    <xf numFmtId="164" fontId="11" fillId="18" borderId="4" xfId="0" applyNumberFormat="1" applyFont="1" applyFill="1" applyBorder="1" applyAlignment="1" applyProtection="1">
      <alignment horizontal="center"/>
    </xf>
    <xf numFmtId="164" fontId="11" fillId="18" borderId="5" xfId="0" applyNumberFormat="1" applyFont="1" applyFill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textRotation="90"/>
    </xf>
    <xf numFmtId="164" fontId="2" fillId="14" borderId="34" xfId="0" applyNumberFormat="1" applyFont="1" applyFill="1" applyBorder="1" applyAlignment="1" applyProtection="1">
      <alignment horizontal="center"/>
    </xf>
    <xf numFmtId="164" fontId="2" fillId="14" borderId="19" xfId="0" applyNumberFormat="1" applyFont="1" applyFill="1" applyBorder="1" applyAlignment="1" applyProtection="1">
      <alignment horizontal="center"/>
    </xf>
    <xf numFmtId="1" fontId="38" fillId="0" borderId="19" xfId="0" applyNumberFormat="1" applyFont="1" applyBorder="1" applyAlignment="1">
      <alignment horizontal="center"/>
    </xf>
    <xf numFmtId="1" fontId="38" fillId="0" borderId="3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4" fontId="6" fillId="2" borderId="19" xfId="0" applyNumberFormat="1" applyFont="1" applyFill="1" applyBorder="1" applyAlignment="1" applyProtection="1"/>
    <xf numFmtId="1" fontId="29" fillId="0" borderId="69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2" fontId="38" fillId="14" borderId="5" xfId="0" applyNumberFormat="1" applyFont="1" applyFill="1" applyBorder="1" applyAlignment="1">
      <alignment horizontal="center"/>
    </xf>
    <xf numFmtId="1" fontId="38" fillId="0" borderId="4" xfId="0" applyNumberFormat="1" applyFont="1" applyBorder="1" applyAlignment="1">
      <alignment horizontal="center"/>
    </xf>
    <xf numFmtId="1" fontId="38" fillId="16" borderId="4" xfId="0" applyNumberFormat="1" applyFont="1" applyFill="1" applyBorder="1" applyAlignment="1">
      <alignment horizontal="center"/>
    </xf>
    <xf numFmtId="2" fontId="18" fillId="13" borderId="4" xfId="0" applyNumberFormat="1" applyFont="1" applyFill="1" applyBorder="1" applyAlignment="1">
      <alignment horizontal="center"/>
    </xf>
    <xf numFmtId="1" fontId="38" fillId="17" borderId="4" xfId="0" applyNumberFormat="1" applyFont="1" applyFill="1" applyBorder="1" applyAlignment="1">
      <alignment horizontal="center"/>
    </xf>
    <xf numFmtId="2" fontId="38" fillId="14" borderId="4" xfId="0" applyNumberFormat="1" applyFont="1" applyFill="1" applyBorder="1" applyAlignment="1">
      <alignment horizontal="center"/>
    </xf>
    <xf numFmtId="2" fontId="38" fillId="13" borderId="4" xfId="0" applyNumberFormat="1" applyFont="1" applyFill="1" applyBorder="1" applyAlignment="1">
      <alignment horizontal="center"/>
    </xf>
    <xf numFmtId="1" fontId="38" fillId="0" borderId="9" xfId="0" applyNumberFormat="1" applyFont="1" applyBorder="1" applyAlignment="1">
      <alignment horizontal="center"/>
    </xf>
    <xf numFmtId="1" fontId="38" fillId="16" borderId="9" xfId="0" applyNumberFormat="1" applyFont="1" applyFill="1" applyBorder="1" applyAlignment="1">
      <alignment horizontal="center"/>
    </xf>
    <xf numFmtId="2" fontId="18" fillId="13" borderId="9" xfId="0" applyNumberFormat="1" applyFont="1" applyFill="1" applyBorder="1" applyAlignment="1">
      <alignment horizontal="center"/>
    </xf>
    <xf numFmtId="1" fontId="38" fillId="17" borderId="9" xfId="0" applyNumberFormat="1" applyFont="1" applyFill="1" applyBorder="1" applyAlignment="1">
      <alignment horizontal="center"/>
    </xf>
    <xf numFmtId="2" fontId="38" fillId="14" borderId="9" xfId="0" applyNumberFormat="1" applyFont="1" applyFill="1" applyBorder="1" applyAlignment="1">
      <alignment horizontal="center"/>
    </xf>
    <xf numFmtId="2" fontId="38" fillId="13" borderId="9" xfId="0" applyNumberFormat="1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1" fontId="1" fillId="8" borderId="19" xfId="0" applyNumberFormat="1" applyFont="1" applyFill="1" applyBorder="1" applyAlignment="1" applyProtection="1">
      <alignment horizontal="center"/>
    </xf>
    <xf numFmtId="2" fontId="38" fillId="14" borderId="17" xfId="0" applyNumberFormat="1" applyFont="1" applyFill="1" applyBorder="1" applyAlignment="1">
      <alignment horizontal="center"/>
    </xf>
    <xf numFmtId="1" fontId="1" fillId="8" borderId="34" xfId="0" applyNumberFormat="1" applyFont="1" applyFill="1" applyBorder="1" applyAlignment="1" applyProtection="1">
      <alignment horizontal="center"/>
    </xf>
    <xf numFmtId="2" fontId="38" fillId="14" borderId="39" xfId="0" applyNumberFormat="1" applyFont="1" applyFill="1" applyBorder="1" applyAlignment="1">
      <alignment horizontal="center"/>
    </xf>
    <xf numFmtId="0" fontId="0" fillId="14" borderId="20" xfId="0" applyFill="1" applyBorder="1"/>
    <xf numFmtId="0" fontId="0" fillId="14" borderId="17" xfId="0" applyFill="1" applyBorder="1" applyProtection="1"/>
    <xf numFmtId="0" fontId="44" fillId="14" borderId="17" xfId="0" applyFont="1" applyFill="1" applyBorder="1" applyProtection="1"/>
    <xf numFmtId="0" fontId="2" fillId="14" borderId="8" xfId="0" applyFont="1" applyFill="1" applyBorder="1" applyProtection="1"/>
    <xf numFmtId="0" fontId="2" fillId="14" borderId="11" xfId="0" applyFont="1" applyFill="1" applyBorder="1" applyProtection="1"/>
    <xf numFmtId="0" fontId="13" fillId="18" borderId="6" xfId="0" applyFont="1" applyFill="1" applyBorder="1" applyProtection="1"/>
    <xf numFmtId="0" fontId="42" fillId="0" borderId="4" xfId="0" applyFont="1" applyBorder="1" applyAlignment="1" applyProtection="1">
      <alignment horizontal="center"/>
    </xf>
    <xf numFmtId="0" fontId="42" fillId="0" borderId="7" xfId="0" applyFont="1" applyBorder="1" applyProtection="1"/>
    <xf numFmtId="0" fontId="42" fillId="0" borderId="8" xfId="0" applyFont="1" applyBorder="1" applyProtection="1"/>
    <xf numFmtId="0" fontId="42" fillId="0" borderId="4" xfId="0" applyFont="1" applyBorder="1" applyProtection="1"/>
    <xf numFmtId="0" fontId="42" fillId="0" borderId="9" xfId="0" applyFont="1" applyBorder="1" applyAlignment="1" applyProtection="1">
      <alignment horizontal="center"/>
    </xf>
    <xf numFmtId="0" fontId="42" fillId="0" borderId="9" xfId="0" applyFont="1" applyBorder="1" applyProtection="1"/>
    <xf numFmtId="0" fontId="42" fillId="0" borderId="10" xfId="0" applyFont="1" applyBorder="1" applyProtection="1"/>
    <xf numFmtId="0" fontId="42" fillId="0" borderId="11" xfId="0" applyFont="1" applyBorder="1" applyProtection="1"/>
    <xf numFmtId="164" fontId="32" fillId="0" borderId="5" xfId="0" applyNumberFormat="1" applyFont="1" applyBorder="1" applyAlignment="1">
      <alignment horizontal="center"/>
    </xf>
    <xf numFmtId="164" fontId="33" fillId="12" borderId="5" xfId="0" applyNumberFormat="1" applyFont="1" applyFill="1" applyBorder="1" applyAlignment="1">
      <alignment horizontal="center"/>
    </xf>
    <xf numFmtId="164" fontId="34" fillId="15" borderId="5" xfId="0" applyNumberFormat="1" applyFont="1" applyFill="1" applyBorder="1" applyAlignment="1">
      <alignment horizontal="center"/>
    </xf>
    <xf numFmtId="164" fontId="33" fillId="15" borderId="5" xfId="0" applyNumberFormat="1" applyFont="1" applyFill="1" applyBorder="1" applyAlignment="1">
      <alignment horizontal="center"/>
    </xf>
    <xf numFmtId="0" fontId="35" fillId="0" borderId="5" xfId="0" applyFont="1" applyBorder="1" applyAlignment="1">
      <alignment horizontal="center" textRotation="90"/>
    </xf>
    <xf numFmtId="0" fontId="41" fillId="0" borderId="4" xfId="0" applyFont="1" applyFill="1" applyBorder="1" applyAlignment="1">
      <alignment horizontal="center"/>
    </xf>
    <xf numFmtId="0" fontId="7" fillId="2" borderId="4" xfId="0" applyFont="1" applyFill="1" applyBorder="1" applyProtection="1"/>
    <xf numFmtId="164" fontId="6" fillId="0" borderId="4" xfId="0" applyNumberFormat="1" applyFont="1" applyBorder="1" applyProtection="1"/>
    <xf numFmtId="0" fontId="35" fillId="14" borderId="4" xfId="0" applyFont="1" applyFill="1" applyBorder="1" applyAlignment="1">
      <alignment horizontal="center" textRotation="90"/>
    </xf>
    <xf numFmtId="164" fontId="6" fillId="14" borderId="4" xfId="0" applyNumberFormat="1" applyFont="1" applyFill="1" applyBorder="1" applyProtection="1"/>
    <xf numFmtId="164" fontId="2" fillId="0" borderId="9" xfId="0" applyNumberFormat="1" applyFont="1" applyBorder="1" applyProtection="1"/>
    <xf numFmtId="164" fontId="6" fillId="2" borderId="9" xfId="0" applyNumberFormat="1" applyFont="1" applyFill="1" applyBorder="1" applyAlignment="1" applyProtection="1">
      <alignment horizontal="center"/>
    </xf>
    <xf numFmtId="0" fontId="35" fillId="14" borderId="9" xfId="0" applyFont="1" applyFill="1" applyBorder="1" applyAlignment="1">
      <alignment horizontal="center" textRotation="90"/>
    </xf>
    <xf numFmtId="164" fontId="6" fillId="14" borderId="9" xfId="0" applyNumberFormat="1" applyFont="1" applyFill="1" applyBorder="1" applyProtection="1"/>
    <xf numFmtId="0" fontId="0" fillId="0" borderId="9" xfId="0" applyBorder="1" applyProtection="1"/>
    <xf numFmtId="49" fontId="45" fillId="0" borderId="88" xfId="0" applyNumberFormat="1" applyFont="1" applyBorder="1" applyAlignment="1">
      <alignment horizontal="center"/>
    </xf>
    <xf numFmtId="49" fontId="45" fillId="13" borderId="88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29" fillId="14" borderId="4" xfId="0" applyFont="1" applyFill="1" applyBorder="1" applyAlignment="1">
      <alignment horizontal="center"/>
    </xf>
    <xf numFmtId="0" fontId="29" fillId="14" borderId="5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41" fillId="0" borderId="9" xfId="0" applyFont="1" applyBorder="1" applyAlignment="1" applyProtection="1">
      <alignment horizontal="center"/>
    </xf>
    <xf numFmtId="2" fontId="11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64" fontId="6" fillId="0" borderId="26" xfId="0" applyNumberFormat="1" applyFont="1" applyBorder="1" applyProtection="1"/>
    <xf numFmtId="0" fontId="6" fillId="0" borderId="27" xfId="0" applyFont="1" applyBorder="1" applyAlignment="1" applyProtection="1">
      <alignment horizontal="center"/>
    </xf>
    <xf numFmtId="0" fontId="6" fillId="0" borderId="99" xfId="0" applyFont="1" applyBorder="1" applyAlignment="1" applyProtection="1">
      <alignment horizontal="center" textRotation="90"/>
    </xf>
    <xf numFmtId="0" fontId="6" fillId="0" borderId="78" xfId="0" applyFont="1" applyBorder="1" applyAlignment="1" applyProtection="1">
      <alignment horizontal="center" textRotation="90"/>
    </xf>
    <xf numFmtId="0" fontId="6" fillId="0" borderId="78" xfId="0" applyFont="1" applyBorder="1" applyAlignment="1" applyProtection="1">
      <alignment textRotation="90"/>
    </xf>
    <xf numFmtId="0" fontId="15" fillId="3" borderId="78" xfId="0" applyFont="1" applyFill="1" applyBorder="1" applyAlignment="1" applyProtection="1">
      <alignment textRotation="90"/>
    </xf>
    <xf numFmtId="0" fontId="9" fillId="4" borderId="100" xfId="0" applyFont="1" applyFill="1" applyBorder="1" applyAlignment="1" applyProtection="1">
      <alignment textRotation="90"/>
    </xf>
    <xf numFmtId="0" fontId="16" fillId="2" borderId="100" xfId="0" applyFont="1" applyFill="1" applyBorder="1" applyAlignment="1" applyProtection="1">
      <alignment textRotation="90"/>
    </xf>
    <xf numFmtId="0" fontId="9" fillId="2" borderId="100" xfId="0" applyFont="1" applyFill="1" applyBorder="1" applyAlignment="1" applyProtection="1">
      <alignment textRotation="90"/>
    </xf>
    <xf numFmtId="0" fontId="20" fillId="0" borderId="101" xfId="0" applyFont="1" applyBorder="1" applyAlignment="1" applyProtection="1">
      <alignment textRotation="90"/>
    </xf>
    <xf numFmtId="0" fontId="20" fillId="4" borderId="101" xfId="0" applyFont="1" applyFill="1" applyBorder="1" applyAlignment="1" applyProtection="1">
      <alignment textRotation="90"/>
    </xf>
    <xf numFmtId="0" fontId="1" fillId="14" borderId="3" xfId="0" applyFont="1" applyFill="1" applyBorder="1" applyAlignment="1" applyProtection="1">
      <alignment horizontal="center" vertical="center" wrapText="1"/>
    </xf>
    <xf numFmtId="0" fontId="42" fillId="14" borderId="8" xfId="0" applyFont="1" applyFill="1" applyBorder="1" applyProtection="1"/>
    <xf numFmtId="0" fontId="42" fillId="14" borderId="7" xfId="0" applyFont="1" applyFill="1" applyBorder="1" applyProtection="1"/>
    <xf numFmtId="164" fontId="29" fillId="0" borderId="18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64" fontId="33" fillId="14" borderId="5" xfId="0" applyNumberFormat="1" applyFont="1" applyFill="1" applyBorder="1" applyAlignment="1">
      <alignment horizontal="center"/>
    </xf>
    <xf numFmtId="0" fontId="0" fillId="0" borderId="34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35" fillId="14" borderId="20" xfId="0" applyFont="1" applyFill="1" applyBorder="1" applyAlignment="1">
      <alignment horizontal="center" textRotation="90"/>
    </xf>
    <xf numFmtId="0" fontId="40" fillId="14" borderId="65" xfId="0" applyFont="1" applyFill="1" applyBorder="1" applyAlignment="1">
      <alignment textRotation="90"/>
    </xf>
    <xf numFmtId="164" fontId="6" fillId="0" borderId="102" xfId="0" applyNumberFormat="1" applyFont="1" applyBorder="1" applyAlignment="1" applyProtection="1">
      <alignment horizontal="center"/>
    </xf>
    <xf numFmtId="1" fontId="6" fillId="0" borderId="74" xfId="0" applyNumberFormat="1" applyFont="1" applyBorder="1" applyAlignment="1" applyProtection="1">
      <alignment horizontal="center"/>
    </xf>
    <xf numFmtId="164" fontId="32" fillId="0" borderId="74" xfId="0" applyNumberFormat="1" applyFont="1" applyBorder="1" applyAlignment="1">
      <alignment horizontal="center"/>
    </xf>
    <xf numFmtId="164" fontId="33" fillId="12" borderId="74" xfId="0" applyNumberFormat="1" applyFont="1" applyFill="1" applyBorder="1" applyAlignment="1">
      <alignment horizontal="center"/>
    </xf>
    <xf numFmtId="164" fontId="33" fillId="14" borderId="74" xfId="0" applyNumberFormat="1" applyFont="1" applyFill="1" applyBorder="1" applyAlignment="1">
      <alignment horizontal="center"/>
    </xf>
    <xf numFmtId="164" fontId="34" fillId="15" borderId="74" xfId="0" applyNumberFormat="1" applyFont="1" applyFill="1" applyBorder="1" applyAlignment="1">
      <alignment horizontal="center"/>
    </xf>
    <xf numFmtId="164" fontId="33" fillId="15" borderId="74" xfId="0" applyNumberFormat="1" applyFont="1" applyFill="1" applyBorder="1" applyAlignment="1">
      <alignment horizontal="center"/>
    </xf>
    <xf numFmtId="0" fontId="35" fillId="0" borderId="74" xfId="0" applyFont="1" applyBorder="1" applyAlignment="1">
      <alignment horizontal="center" textRotation="90"/>
    </xf>
    <xf numFmtId="0" fontId="20" fillId="14" borderId="101" xfId="0" applyFont="1" applyFill="1" applyBorder="1" applyAlignment="1" applyProtection="1">
      <alignment textRotation="90"/>
    </xf>
    <xf numFmtId="164" fontId="6" fillId="0" borderId="71" xfId="0" applyNumberFormat="1" applyFont="1" applyBorder="1" applyProtection="1"/>
    <xf numFmtId="0" fontId="6" fillId="0" borderId="72" xfId="0" applyFont="1" applyBorder="1" applyAlignment="1" applyProtection="1">
      <alignment horizontal="center"/>
    </xf>
    <xf numFmtId="164" fontId="2" fillId="0" borderId="72" xfId="0" applyNumberFormat="1" applyFont="1" applyBorder="1" applyAlignment="1" applyProtection="1">
      <alignment horizontal="center"/>
    </xf>
    <xf numFmtId="164" fontId="1" fillId="3" borderId="72" xfId="0" applyNumberFormat="1" applyFont="1" applyFill="1" applyBorder="1" applyAlignment="1" applyProtection="1">
      <alignment horizontal="center"/>
    </xf>
    <xf numFmtId="164" fontId="1" fillId="4" borderId="72" xfId="0" applyNumberFormat="1" applyFont="1" applyFill="1" applyBorder="1" applyAlignment="1" applyProtection="1">
      <alignment horizontal="center"/>
    </xf>
    <xf numFmtId="164" fontId="4" fillId="2" borderId="72" xfId="0" applyNumberFormat="1" applyFont="1" applyFill="1" applyBorder="1" applyAlignment="1" applyProtection="1">
      <alignment horizontal="center"/>
    </xf>
    <xf numFmtId="164" fontId="1" fillId="2" borderId="72" xfId="0" applyNumberFormat="1" applyFont="1" applyFill="1" applyBorder="1" applyAlignment="1" applyProtection="1">
      <alignment horizontal="center"/>
    </xf>
    <xf numFmtId="0" fontId="5" fillId="0" borderId="72" xfId="0" applyFont="1" applyBorder="1" applyAlignment="1" applyProtection="1">
      <alignment horizontal="center" textRotation="90"/>
    </xf>
    <xf numFmtId="0" fontId="5" fillId="4" borderId="73" xfId="0" applyFont="1" applyFill="1" applyBorder="1" applyAlignment="1" applyProtection="1">
      <alignment horizontal="center" textRotation="90"/>
    </xf>
    <xf numFmtId="0" fontId="5" fillId="14" borderId="41" xfId="0" applyFont="1" applyFill="1" applyBorder="1" applyAlignment="1" applyProtection="1">
      <alignment textRotation="90"/>
    </xf>
    <xf numFmtId="0" fontId="5" fillId="13" borderId="41" xfId="0" applyFont="1" applyFill="1" applyBorder="1" applyAlignment="1" applyProtection="1">
      <alignment textRotation="90"/>
    </xf>
    <xf numFmtId="0" fontId="5" fillId="14" borderId="17" xfId="0" applyFont="1" applyFill="1" applyBorder="1" applyAlignment="1" applyProtection="1">
      <alignment horizontal="center" textRotation="90"/>
    </xf>
    <xf numFmtId="0" fontId="5" fillId="0" borderId="7" xfId="0" applyFont="1" applyBorder="1" applyAlignment="1" applyProtection="1">
      <alignment horizontal="center" textRotation="90"/>
    </xf>
    <xf numFmtId="164" fontId="6" fillId="0" borderId="71" xfId="0" applyNumberFormat="1" applyFont="1" applyBorder="1" applyAlignment="1" applyProtection="1">
      <alignment horizontal="center"/>
    </xf>
    <xf numFmtId="1" fontId="6" fillId="0" borderId="72" xfId="0" applyNumberFormat="1" applyFont="1" applyBorder="1" applyAlignment="1" applyProtection="1">
      <alignment horizontal="center"/>
    </xf>
    <xf numFmtId="0" fontId="29" fillId="0" borderId="83" xfId="0" applyFont="1" applyBorder="1" applyAlignment="1">
      <alignment horizontal="center"/>
    </xf>
    <xf numFmtId="0" fontId="7" fillId="0" borderId="80" xfId="0" applyFont="1" applyBorder="1" applyProtection="1"/>
    <xf numFmtId="0" fontId="0" fillId="0" borderId="0" xfId="0" applyBorder="1" applyProtection="1"/>
    <xf numFmtId="0" fontId="35" fillId="0" borderId="103" xfId="0" applyFont="1" applyBorder="1" applyAlignment="1">
      <alignment horizontal="center" textRotation="90"/>
    </xf>
    <xf numFmtId="0" fontId="46" fillId="14" borderId="65" xfId="0" applyFont="1" applyFill="1" applyBorder="1" applyAlignment="1">
      <alignment textRotation="90"/>
    </xf>
    <xf numFmtId="0" fontId="35" fillId="0" borderId="67" xfId="0" applyFont="1" applyBorder="1" applyAlignment="1">
      <alignment textRotation="90"/>
    </xf>
    <xf numFmtId="0" fontId="35" fillId="14" borderId="67" xfId="0" applyFont="1" applyFill="1" applyBorder="1" applyAlignment="1">
      <alignment textRotation="90"/>
    </xf>
    <xf numFmtId="164" fontId="46" fillId="14" borderId="72" xfId="0" applyNumberFormat="1" applyFont="1" applyFill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164" fontId="46" fillId="14" borderId="4" xfId="0" applyNumberFormat="1" applyFont="1" applyFill="1" applyBorder="1" applyAlignment="1">
      <alignment horizontal="center"/>
    </xf>
    <xf numFmtId="0" fontId="20" fillId="14" borderId="41" xfId="0" applyFont="1" applyFill="1" applyBorder="1" applyAlignment="1" applyProtection="1">
      <alignment textRotation="90"/>
    </xf>
    <xf numFmtId="1" fontId="2" fillId="0" borderId="4" xfId="0" applyNumberFormat="1" applyFont="1" applyBorder="1" applyAlignment="1" applyProtection="1">
      <alignment horizontal="center"/>
    </xf>
    <xf numFmtId="1" fontId="2" fillId="0" borderId="9" xfId="0" applyNumberFormat="1" applyFont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textRotation="90"/>
    </xf>
    <xf numFmtId="164" fontId="6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" fontId="29" fillId="0" borderId="4" xfId="0" applyNumberFormat="1" applyFont="1" applyBorder="1" applyAlignment="1">
      <alignment horizontal="center"/>
    </xf>
    <xf numFmtId="164" fontId="29" fillId="0" borderId="68" xfId="0" applyNumberFormat="1" applyFont="1" applyBorder="1" applyAlignment="1"/>
    <xf numFmtId="164" fontId="29" fillId="0" borderId="69" xfId="0" applyNumberFormat="1" applyFont="1" applyBorder="1" applyAlignment="1"/>
    <xf numFmtId="164" fontId="6" fillId="0" borderId="4" xfId="0" applyNumberFormat="1" applyFont="1" applyBorder="1" applyAlignment="1" applyProtection="1"/>
    <xf numFmtId="164" fontId="14" fillId="2" borderId="18" xfId="0" applyNumberFormat="1" applyFont="1" applyFill="1" applyBorder="1" applyAlignment="1" applyProtection="1">
      <alignment horizontal="center"/>
    </xf>
    <xf numFmtId="1" fontId="14" fillId="2" borderId="5" xfId="0" applyNumberFormat="1" applyFont="1" applyFill="1" applyBorder="1" applyAlignment="1" applyProtection="1">
      <alignment horizontal="center" vertical="center"/>
    </xf>
    <xf numFmtId="1" fontId="14" fillId="2" borderId="5" xfId="0" applyNumberFormat="1" applyFont="1" applyFill="1" applyBorder="1" applyAlignment="1" applyProtection="1">
      <alignment horizontal="center"/>
    </xf>
    <xf numFmtId="164" fontId="10" fillId="0" borderId="5" xfId="0" applyNumberFormat="1" applyFont="1" applyBorder="1" applyAlignment="1" applyProtection="1">
      <alignment horizontal="center"/>
    </xf>
    <xf numFmtId="164" fontId="11" fillId="3" borderId="5" xfId="0" applyNumberFormat="1" applyFont="1" applyFill="1" applyBorder="1" applyAlignment="1" applyProtection="1">
      <alignment horizontal="center"/>
    </xf>
    <xf numFmtId="164" fontId="11" fillId="4" borderId="5" xfId="0" applyNumberFormat="1" applyFont="1" applyFill="1" applyBorder="1" applyAlignment="1" applyProtection="1">
      <alignment horizontal="center"/>
    </xf>
    <xf numFmtId="164" fontId="10" fillId="2" borderId="5" xfId="0" applyNumberFormat="1" applyFont="1" applyFill="1" applyBorder="1" applyAlignment="1" applyProtection="1">
      <alignment horizontal="center"/>
    </xf>
    <xf numFmtId="0" fontId="0" fillId="0" borderId="105" xfId="0" applyBorder="1" applyProtection="1"/>
    <xf numFmtId="0" fontId="0" fillId="13" borderId="0" xfId="0" applyFill="1" applyProtection="1"/>
    <xf numFmtId="0" fontId="0" fillId="13" borderId="105" xfId="0" applyFill="1" applyBorder="1" applyProtection="1"/>
    <xf numFmtId="1" fontId="38" fillId="0" borderId="106" xfId="0" applyNumberFormat="1" applyFont="1" applyBorder="1" applyAlignment="1">
      <alignment horizontal="center"/>
    </xf>
    <xf numFmtId="2" fontId="11" fillId="0" borderId="88" xfId="0" applyNumberFormat="1" applyFont="1" applyBorder="1" applyAlignment="1">
      <alignment horizontal="center"/>
    </xf>
    <xf numFmtId="2" fontId="3" fillId="0" borderId="88" xfId="0" applyNumberFormat="1" applyFont="1" applyBorder="1" applyAlignment="1">
      <alignment horizontal="center"/>
    </xf>
    <xf numFmtId="0" fontId="29" fillId="0" borderId="88" xfId="0" applyFont="1" applyBorder="1" applyAlignment="1">
      <alignment horizontal="center"/>
    </xf>
    <xf numFmtId="1" fontId="38" fillId="0" borderId="88" xfId="0" applyNumberFormat="1" applyFont="1" applyBorder="1" applyAlignment="1">
      <alignment horizontal="center"/>
    </xf>
    <xf numFmtId="1" fontId="38" fillId="16" borderId="88" xfId="0" applyNumberFormat="1" applyFont="1" applyFill="1" applyBorder="1" applyAlignment="1">
      <alignment horizontal="center"/>
    </xf>
    <xf numFmtId="2" fontId="18" fillId="13" borderId="88" xfId="0" applyNumberFormat="1" applyFont="1" applyFill="1" applyBorder="1" applyAlignment="1">
      <alignment horizontal="center"/>
    </xf>
    <xf numFmtId="1" fontId="38" fillId="17" borderId="88" xfId="0" applyNumberFormat="1" applyFont="1" applyFill="1" applyBorder="1" applyAlignment="1">
      <alignment horizontal="center"/>
    </xf>
    <xf numFmtId="2" fontId="38" fillId="13" borderId="88" xfId="0" applyNumberFormat="1" applyFont="1" applyFill="1" applyBorder="1" applyAlignment="1">
      <alignment horizontal="center"/>
    </xf>
    <xf numFmtId="0" fontId="29" fillId="0" borderId="107" xfId="0" applyFont="1" applyBorder="1"/>
    <xf numFmtId="2" fontId="38" fillId="14" borderId="108" xfId="0" applyNumberFormat="1" applyFont="1" applyFill="1" applyBorder="1" applyAlignment="1">
      <alignment horizontal="center"/>
    </xf>
    <xf numFmtId="0" fontId="30" fillId="13" borderId="66" xfId="0" applyFont="1" applyFill="1" applyBorder="1" applyAlignment="1">
      <alignment horizontal="center" textRotation="90"/>
    </xf>
    <xf numFmtId="0" fontId="15" fillId="13" borderId="65" xfId="0" applyFont="1" applyFill="1" applyBorder="1" applyAlignment="1">
      <alignment horizontal="center" textRotation="90"/>
    </xf>
    <xf numFmtId="1" fontId="38" fillId="13" borderId="88" xfId="0" applyNumberFormat="1" applyFont="1" applyFill="1" applyBorder="1" applyAlignment="1">
      <alignment horizontal="center"/>
    </xf>
    <xf numFmtId="2" fontId="11" fillId="13" borderId="88" xfId="0" applyNumberFormat="1" applyFont="1" applyFill="1" applyBorder="1" applyAlignment="1">
      <alignment horizontal="center"/>
    </xf>
    <xf numFmtId="2" fontId="3" fillId="13" borderId="88" xfId="0" applyNumberFormat="1" applyFont="1" applyFill="1" applyBorder="1" applyAlignment="1">
      <alignment horizontal="center"/>
    </xf>
    <xf numFmtId="0" fontId="7" fillId="13" borderId="4" xfId="0" applyFont="1" applyFill="1" applyBorder="1" applyProtection="1"/>
    <xf numFmtId="0" fontId="2" fillId="13" borderId="0" xfId="0" applyFont="1" applyFill="1" applyProtection="1"/>
    <xf numFmtId="0" fontId="7" fillId="13" borderId="5" xfId="0" applyFont="1" applyFill="1" applyBorder="1" applyProtection="1"/>
    <xf numFmtId="0" fontId="7" fillId="13" borderId="6" xfId="0" applyFont="1" applyFill="1" applyBorder="1" applyProtection="1"/>
    <xf numFmtId="0" fontId="17" fillId="18" borderId="1" xfId="0" applyFont="1" applyFill="1" applyBorder="1" applyAlignment="1" applyProtection="1">
      <alignment horizontal="center" textRotation="90"/>
    </xf>
    <xf numFmtId="2" fontId="18" fillId="18" borderId="5" xfId="0" applyNumberFormat="1" applyFont="1" applyFill="1" applyBorder="1" applyAlignment="1" applyProtection="1">
      <alignment horizontal="center"/>
    </xf>
    <xf numFmtId="164" fontId="6" fillId="14" borderId="19" xfId="0" applyNumberFormat="1" applyFont="1" applyFill="1" applyBorder="1" applyAlignment="1" applyProtection="1"/>
    <xf numFmtId="164" fontId="6" fillId="0" borderId="9" xfId="0" applyNumberFormat="1" applyFont="1" applyBorder="1" applyAlignment="1" applyProtection="1"/>
    <xf numFmtId="164" fontId="6" fillId="0" borderId="0" xfId="0" applyNumberFormat="1" applyFont="1" applyFill="1" applyBorder="1" applyAlignment="1" applyProtection="1"/>
    <xf numFmtId="0" fontId="0" fillId="0" borderId="74" xfId="0" applyBorder="1" applyProtection="1"/>
    <xf numFmtId="164" fontId="14" fillId="0" borderId="19" xfId="0" applyNumberFormat="1" applyFont="1" applyBorder="1" applyAlignment="1" applyProtection="1">
      <alignment horizontal="center"/>
    </xf>
    <xf numFmtId="164" fontId="11" fillId="4" borderId="4" xfId="0" applyNumberFormat="1" applyFont="1" applyFill="1" applyBorder="1" applyAlignment="1" applyProtection="1">
      <alignment horizontal="center"/>
    </xf>
    <xf numFmtId="0" fontId="14" fillId="18" borderId="4" xfId="0" applyFont="1" applyFill="1" applyBorder="1" applyAlignment="1" applyProtection="1">
      <alignment horizontal="center"/>
    </xf>
    <xf numFmtId="164" fontId="6" fillId="0" borderId="26" xfId="0" applyNumberFormat="1" applyFont="1" applyBorder="1" applyAlignment="1" applyProtection="1">
      <alignment horizontal="center"/>
    </xf>
    <xf numFmtId="1" fontId="6" fillId="0" borderId="27" xfId="0" applyNumberFormat="1" applyFont="1" applyBorder="1" applyAlignment="1" applyProtection="1">
      <alignment horizontal="center"/>
    </xf>
    <xf numFmtId="2" fontId="6" fillId="2" borderId="4" xfId="0" applyNumberFormat="1" applyFont="1" applyFill="1" applyBorder="1" applyAlignment="1" applyProtection="1"/>
    <xf numFmtId="2" fontId="6" fillId="0" borderId="4" xfId="0" applyNumberFormat="1" applyFont="1" applyBorder="1" applyAlignment="1" applyProtection="1"/>
    <xf numFmtId="164" fontId="6" fillId="13" borderId="19" xfId="0" applyNumberFormat="1" applyFont="1" applyFill="1" applyBorder="1" applyAlignment="1" applyProtection="1"/>
    <xf numFmtId="1" fontId="6" fillId="0" borderId="9" xfId="0" applyNumberFormat="1" applyFont="1" applyFill="1" applyBorder="1" applyAlignment="1" applyProtection="1">
      <alignment horizontal="center"/>
    </xf>
    <xf numFmtId="164" fontId="6" fillId="14" borderId="104" xfId="0" applyNumberFormat="1" applyFont="1" applyFill="1" applyBorder="1" applyAlignment="1" applyProtection="1"/>
    <xf numFmtId="1" fontId="6" fillId="14" borderId="4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35" fillId="14" borderId="77" xfId="0" applyFont="1" applyFill="1" applyBorder="1" applyAlignment="1">
      <alignment horizontal="center" textRotation="90"/>
    </xf>
    <xf numFmtId="164" fontId="29" fillId="0" borderId="18" xfId="0" applyNumberFormat="1" applyFont="1" applyBorder="1" applyAlignment="1"/>
    <xf numFmtId="164" fontId="46" fillId="14" borderId="9" xfId="0" applyNumberFormat="1" applyFont="1" applyFill="1" applyBorder="1" applyAlignment="1">
      <alignment horizontal="center"/>
    </xf>
    <xf numFmtId="164" fontId="41" fillId="0" borderId="68" xfId="0" applyNumberFormat="1" applyFont="1" applyBorder="1" applyAlignment="1">
      <alignment horizontal="center"/>
    </xf>
    <xf numFmtId="164" fontId="41" fillId="0" borderId="19" xfId="0" applyNumberFormat="1" applyFont="1" applyBorder="1" applyAlignment="1" applyProtection="1">
      <alignment horizontal="center"/>
    </xf>
    <xf numFmtId="164" fontId="41" fillId="0" borderId="34" xfId="0" applyNumberFormat="1" applyFont="1" applyBorder="1" applyAlignment="1" applyProtection="1">
      <alignment horizontal="center"/>
    </xf>
    <xf numFmtId="164" fontId="41" fillId="14" borderId="19" xfId="0" applyNumberFormat="1" applyFont="1" applyFill="1" applyBorder="1" applyAlignment="1" applyProtection="1">
      <alignment horizontal="center"/>
    </xf>
    <xf numFmtId="164" fontId="41" fillId="0" borderId="19" xfId="0" applyNumberFormat="1" applyFont="1" applyBorder="1" applyAlignment="1"/>
    <xf numFmtId="164" fontId="41" fillId="0" borderId="19" xfId="0" applyNumberFormat="1" applyFont="1" applyBorder="1" applyAlignment="1" applyProtection="1"/>
    <xf numFmtId="164" fontId="41" fillId="0" borderId="34" xfId="0" applyNumberFormat="1" applyFont="1" applyBorder="1" applyAlignment="1" applyProtection="1"/>
    <xf numFmtId="164" fontId="14" fillId="0" borderId="19" xfId="0" applyNumberFormat="1" applyFont="1" applyBorder="1" applyAlignment="1" applyProtection="1"/>
    <xf numFmtId="164" fontId="46" fillId="14" borderId="74" xfId="0" applyNumberFormat="1" applyFont="1" applyFill="1" applyBorder="1" applyAlignment="1">
      <alignment horizontal="center"/>
    </xf>
    <xf numFmtId="0" fontId="5" fillId="14" borderId="39" xfId="0" applyFont="1" applyFill="1" applyBorder="1" applyAlignment="1" applyProtection="1">
      <alignment horizontal="center" textRotation="90"/>
    </xf>
    <xf numFmtId="2" fontId="11" fillId="14" borderId="4" xfId="0" applyNumberFormat="1" applyFont="1" applyFill="1" applyBorder="1" applyAlignment="1">
      <alignment horizontal="center"/>
    </xf>
    <xf numFmtId="164" fontId="14" fillId="13" borderId="19" xfId="0" applyNumberFormat="1" applyFont="1" applyFill="1" applyBorder="1" applyAlignment="1" applyProtection="1">
      <alignment horizontal="center"/>
    </xf>
    <xf numFmtId="2" fontId="11" fillId="14" borderId="15" xfId="0" applyNumberFormat="1" applyFont="1" applyFill="1" applyBorder="1" applyAlignment="1">
      <alignment horizontal="center"/>
    </xf>
    <xf numFmtId="1" fontId="2" fillId="0" borderId="27" xfId="0" applyNumberFormat="1" applyFont="1" applyBorder="1" applyProtection="1"/>
    <xf numFmtId="1" fontId="0" fillId="0" borderId="4" xfId="0" applyNumberFormat="1" applyBorder="1" applyProtection="1"/>
    <xf numFmtId="1" fontId="0" fillId="0" borderId="9" xfId="0" applyNumberFormat="1" applyBorder="1" applyProtection="1"/>
    <xf numFmtId="164" fontId="29" fillId="13" borderId="71" xfId="0" applyNumberFormat="1" applyFont="1" applyFill="1" applyBorder="1" applyAlignment="1"/>
    <xf numFmtId="2" fontId="12" fillId="0" borderId="109" xfId="0" applyNumberFormat="1" applyFont="1" applyBorder="1" applyAlignment="1" applyProtection="1">
      <alignment horizontal="center"/>
    </xf>
    <xf numFmtId="164" fontId="6" fillId="0" borderId="59" xfId="0" applyNumberFormat="1" applyFont="1" applyBorder="1" applyAlignment="1" applyProtection="1">
      <alignment horizontal="center"/>
    </xf>
    <xf numFmtId="1" fontId="1" fillId="0" borderId="26" xfId="0" applyNumberFormat="1" applyFont="1" applyBorder="1" applyAlignment="1" applyProtection="1">
      <alignment horizontal="center"/>
    </xf>
    <xf numFmtId="2" fontId="11" fillId="0" borderId="27" xfId="0" applyNumberFormat="1" applyFont="1" applyBorder="1" applyAlignment="1" applyProtection="1">
      <alignment horizontal="center"/>
    </xf>
    <xf numFmtId="2" fontId="3" fillId="0" borderId="27" xfId="0" applyNumberFormat="1" applyFon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2" fontId="15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64" fontId="6" fillId="0" borderId="110" xfId="0" applyNumberFormat="1" applyFont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center"/>
    </xf>
    <xf numFmtId="0" fontId="5" fillId="4" borderId="109" xfId="0" applyFont="1" applyFill="1" applyBorder="1" applyAlignment="1" applyProtection="1">
      <alignment horizontal="center" textRotation="90"/>
    </xf>
    <xf numFmtId="164" fontId="1" fillId="4" borderId="57" xfId="0" applyNumberFormat="1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 textRotation="90"/>
    </xf>
    <xf numFmtId="164" fontId="6" fillId="0" borderId="110" xfId="0" applyNumberFormat="1" applyFont="1" applyBorder="1" applyAlignment="1" applyProtection="1"/>
    <xf numFmtId="1" fontId="6" fillId="0" borderId="32" xfId="0" applyNumberFormat="1" applyFont="1" applyBorder="1" applyAlignment="1" applyProtection="1">
      <alignment horizontal="center"/>
    </xf>
    <xf numFmtId="164" fontId="2" fillId="0" borderId="32" xfId="0" applyNumberFormat="1" applyFont="1" applyBorder="1" applyAlignment="1" applyProtection="1">
      <alignment horizontal="center"/>
    </xf>
    <xf numFmtId="164" fontId="1" fillId="3" borderId="32" xfId="0" applyNumberFormat="1" applyFont="1" applyFill="1" applyBorder="1" applyAlignment="1" applyProtection="1">
      <alignment horizontal="center"/>
    </xf>
    <xf numFmtId="164" fontId="1" fillId="4" borderId="32" xfId="0" applyNumberFormat="1" applyFont="1" applyFill="1" applyBorder="1" applyAlignment="1" applyProtection="1">
      <alignment horizontal="center"/>
    </xf>
    <xf numFmtId="164" fontId="4" fillId="2" borderId="32" xfId="0" applyNumberFormat="1" applyFont="1" applyFill="1" applyBorder="1" applyAlignment="1" applyProtection="1">
      <alignment horizontal="center"/>
    </xf>
    <xf numFmtId="164" fontId="1" fillId="2" borderId="32" xfId="0" applyNumberFormat="1" applyFont="1" applyFill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textRotation="90"/>
    </xf>
    <xf numFmtId="0" fontId="5" fillId="14" borderId="32" xfId="0" applyFont="1" applyFill="1" applyBorder="1" applyAlignment="1" applyProtection="1">
      <alignment horizontal="center" textRotation="90"/>
    </xf>
    <xf numFmtId="1" fontId="6" fillId="0" borderId="31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35" fillId="0" borderId="6" xfId="0" applyFont="1" applyBorder="1" applyAlignment="1">
      <alignment horizontal="center" textRotation="90"/>
    </xf>
    <xf numFmtId="1" fontId="38" fillId="0" borderId="29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38" fillId="0" borderId="6" xfId="0" applyNumberFormat="1" applyFont="1" applyBorder="1" applyAlignment="1">
      <alignment horizontal="center"/>
    </xf>
    <xf numFmtId="1" fontId="38" fillId="16" borderId="6" xfId="0" applyNumberFormat="1" applyFont="1" applyFill="1" applyBorder="1" applyAlignment="1">
      <alignment horizontal="center"/>
    </xf>
    <xf numFmtId="2" fontId="39" fillId="14" borderId="6" xfId="0" applyNumberFormat="1" applyFont="1" applyFill="1" applyBorder="1" applyAlignment="1">
      <alignment horizontal="center"/>
    </xf>
    <xf numFmtId="2" fontId="18" fillId="13" borderId="6" xfId="0" applyNumberFormat="1" applyFont="1" applyFill="1" applyBorder="1" applyAlignment="1">
      <alignment horizontal="center"/>
    </xf>
    <xf numFmtId="1" fontId="38" fillId="17" borderId="6" xfId="0" applyNumberFormat="1" applyFont="1" applyFill="1" applyBorder="1" applyAlignment="1">
      <alignment horizontal="center"/>
    </xf>
    <xf numFmtId="2" fontId="38" fillId="14" borderId="6" xfId="0" applyNumberFormat="1" applyFont="1" applyFill="1" applyBorder="1" applyAlignment="1">
      <alignment horizontal="center"/>
    </xf>
    <xf numFmtId="2" fontId="38" fillId="13" borderId="6" xfId="0" applyNumberFormat="1" applyFont="1" applyFill="1" applyBorder="1" applyAlignment="1">
      <alignment horizontal="center"/>
    </xf>
    <xf numFmtId="0" fontId="0" fillId="0" borderId="30" xfId="0" applyBorder="1" applyProtection="1"/>
    <xf numFmtId="164" fontId="32" fillId="0" borderId="57" xfId="0" applyNumberFormat="1" applyFont="1" applyBorder="1" applyAlignment="1">
      <alignment horizontal="center"/>
    </xf>
    <xf numFmtId="164" fontId="33" fillId="12" borderId="57" xfId="0" applyNumberFormat="1" applyFont="1" applyFill="1" applyBorder="1" applyAlignment="1">
      <alignment horizontal="center"/>
    </xf>
    <xf numFmtId="164" fontId="33" fillId="14" borderId="57" xfId="0" applyNumberFormat="1" applyFont="1" applyFill="1" applyBorder="1" applyAlignment="1">
      <alignment horizontal="center"/>
    </xf>
    <xf numFmtId="164" fontId="34" fillId="15" borderId="57" xfId="0" applyNumberFormat="1" applyFont="1" applyFill="1" applyBorder="1" applyAlignment="1">
      <alignment horizontal="center"/>
    </xf>
    <xf numFmtId="164" fontId="33" fillId="15" borderId="57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0" fillId="0" borderId="6" xfId="0" applyBorder="1" applyProtection="1"/>
    <xf numFmtId="0" fontId="0" fillId="0" borderId="29" xfId="0" applyBorder="1" applyProtection="1"/>
    <xf numFmtId="0" fontId="0" fillId="0" borderId="13" xfId="0" applyBorder="1" applyProtection="1"/>
    <xf numFmtId="0" fontId="14" fillId="0" borderId="88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164" fontId="32" fillId="0" borderId="6" xfId="0" applyNumberFormat="1" applyFont="1" applyBorder="1" applyAlignment="1">
      <alignment horizontal="center"/>
    </xf>
    <xf numFmtId="164" fontId="33" fillId="12" borderId="6" xfId="0" applyNumberFormat="1" applyFont="1" applyFill="1" applyBorder="1" applyAlignment="1">
      <alignment horizontal="center"/>
    </xf>
    <xf numFmtId="164" fontId="34" fillId="15" borderId="6" xfId="0" applyNumberFormat="1" applyFont="1" applyFill="1" applyBorder="1" applyAlignment="1">
      <alignment horizontal="center"/>
    </xf>
    <xf numFmtId="164" fontId="33" fillId="15" borderId="6" xfId="0" applyNumberFormat="1" applyFont="1" applyFill="1" applyBorder="1" applyAlignment="1">
      <alignment horizontal="center"/>
    </xf>
    <xf numFmtId="0" fontId="5" fillId="18" borderId="9" xfId="0" applyFont="1" applyFill="1" applyBorder="1" applyAlignment="1" applyProtection="1">
      <alignment horizontal="center" textRotation="9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14" fontId="2" fillId="0" borderId="0" xfId="0" applyNumberFormat="1" applyFont="1" applyBorder="1" applyProtection="1"/>
    <xf numFmtId="164" fontId="2" fillId="0" borderId="0" xfId="0" applyNumberFormat="1" applyFont="1" applyBorder="1" applyProtection="1"/>
    <xf numFmtId="2" fontId="12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textRotation="90"/>
    </xf>
    <xf numFmtId="0" fontId="7" fillId="0" borderId="0" xfId="0" applyFont="1" applyBorder="1" applyProtection="1"/>
    <xf numFmtId="164" fontId="2" fillId="4" borderId="0" xfId="0" applyNumberFormat="1" applyFont="1" applyFill="1" applyBorder="1" applyProtection="1"/>
    <xf numFmtId="164" fontId="6" fillId="0" borderId="0" xfId="0" applyNumberFormat="1" applyFont="1" applyBorder="1" applyProtection="1"/>
    <xf numFmtId="164" fontId="14" fillId="18" borderId="0" xfId="0" applyNumberFormat="1" applyFont="1" applyFill="1" applyBorder="1" applyProtection="1"/>
    <xf numFmtId="1" fontId="14" fillId="13" borderId="0" xfId="0" applyNumberFormat="1" applyFont="1" applyFill="1" applyBorder="1" applyAlignment="1" applyProtection="1">
      <alignment horizontal="center"/>
    </xf>
    <xf numFmtId="164" fontId="10" fillId="13" borderId="0" xfId="0" applyNumberFormat="1" applyFont="1" applyFill="1" applyBorder="1" applyAlignment="1" applyProtection="1">
      <alignment horizontal="center"/>
    </xf>
    <xf numFmtId="164" fontId="11" fillId="18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2" fontId="18" fillId="2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2" fontId="39" fillId="4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" fontId="41" fillId="0" borderId="0" xfId="0" applyNumberFormat="1" applyFont="1" applyBorder="1" applyAlignment="1" applyProtection="1">
      <alignment horizontal="center"/>
    </xf>
    <xf numFmtId="164" fontId="32" fillId="0" borderId="0" xfId="0" applyNumberFormat="1" applyFont="1" applyBorder="1" applyAlignment="1">
      <alignment horizontal="center"/>
    </xf>
    <xf numFmtId="164" fontId="33" fillId="12" borderId="0" xfId="0" applyNumberFormat="1" applyFont="1" applyFill="1" applyBorder="1" applyAlignment="1">
      <alignment horizontal="center"/>
    </xf>
    <xf numFmtId="164" fontId="33" fillId="14" borderId="0" xfId="0" applyNumberFormat="1" applyFont="1" applyFill="1" applyBorder="1" applyAlignment="1">
      <alignment horizontal="center"/>
    </xf>
    <xf numFmtId="164" fontId="34" fillId="15" borderId="0" xfId="0" applyNumberFormat="1" applyFont="1" applyFill="1" applyBorder="1" applyAlignment="1">
      <alignment horizontal="center"/>
    </xf>
    <xf numFmtId="164" fontId="33" fillId="15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 textRotation="90"/>
    </xf>
    <xf numFmtId="0" fontId="35" fillId="14" borderId="0" xfId="0" applyFont="1" applyFill="1" applyBorder="1" applyAlignment="1">
      <alignment horizontal="center" textRotation="90"/>
    </xf>
    <xf numFmtId="1" fontId="38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38" fillId="16" borderId="0" xfId="0" applyNumberFormat="1" applyFont="1" applyFill="1" applyBorder="1" applyAlignment="1">
      <alignment horizontal="center"/>
    </xf>
    <xf numFmtId="2" fontId="39" fillId="14" borderId="0" xfId="0" applyNumberFormat="1" applyFont="1" applyFill="1" applyBorder="1" applyAlignment="1">
      <alignment horizontal="center"/>
    </xf>
    <xf numFmtId="2" fontId="18" fillId="13" borderId="0" xfId="0" applyNumberFormat="1" applyFont="1" applyFill="1" applyBorder="1" applyAlignment="1">
      <alignment horizontal="center"/>
    </xf>
    <xf numFmtId="1" fontId="38" fillId="17" borderId="0" xfId="0" applyNumberFormat="1" applyFont="1" applyFill="1" applyBorder="1" applyAlignment="1">
      <alignment horizontal="center"/>
    </xf>
    <xf numFmtId="2" fontId="38" fillId="14" borderId="0" xfId="0" applyNumberFormat="1" applyFont="1" applyFill="1" applyBorder="1" applyAlignment="1">
      <alignment horizontal="center"/>
    </xf>
    <xf numFmtId="2" fontId="38" fillId="13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 applyProtection="1"/>
    <xf numFmtId="164" fontId="41" fillId="0" borderId="0" xfId="0" applyNumberFormat="1" applyFont="1" applyBorder="1" applyAlignment="1" applyProtection="1">
      <alignment horizontal="center"/>
    </xf>
    <xf numFmtId="164" fontId="46" fillId="14" borderId="0" xfId="0" applyNumberFormat="1" applyFont="1" applyFill="1" applyBorder="1" applyAlignment="1">
      <alignment horizontal="center"/>
    </xf>
    <xf numFmtId="164" fontId="41" fillId="0" borderId="0" xfId="0" applyNumberFormat="1" applyFont="1" applyBorder="1" applyAlignment="1" applyProtection="1"/>
    <xf numFmtId="0" fontId="2" fillId="13" borderId="7" xfId="0" applyFont="1" applyFill="1" applyBorder="1" applyProtection="1"/>
    <xf numFmtId="0" fontId="2" fillId="13" borderId="8" xfId="0" applyFont="1" applyFill="1" applyBorder="1" applyProtection="1"/>
    <xf numFmtId="0" fontId="40" fillId="14" borderId="1" xfId="0" applyFont="1" applyFill="1" applyBorder="1" applyAlignment="1" applyProtection="1">
      <alignment horizontal="center" vertical="center" wrapText="1"/>
    </xf>
    <xf numFmtId="0" fontId="41" fillId="14" borderId="5" xfId="0" applyFont="1" applyFill="1" applyBorder="1" applyAlignment="1" applyProtection="1">
      <alignment horizontal="center"/>
    </xf>
    <xf numFmtId="0" fontId="41" fillId="14" borderId="4" xfId="0" applyFont="1" applyFill="1" applyBorder="1" applyAlignment="1" applyProtection="1">
      <alignment horizontal="center"/>
    </xf>
    <xf numFmtId="0" fontId="40" fillId="0" borderId="1" xfId="0" applyFont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2" fontId="11" fillId="13" borderId="5" xfId="0" applyNumberFormat="1" applyFont="1" applyFill="1" applyBorder="1" applyAlignment="1">
      <alignment horizontal="center"/>
    </xf>
    <xf numFmtId="2" fontId="11" fillId="13" borderId="4" xfId="0" applyNumberFormat="1" applyFont="1" applyFill="1" applyBorder="1" applyAlignment="1">
      <alignment horizontal="center"/>
    </xf>
    <xf numFmtId="1" fontId="39" fillId="2" borderId="5" xfId="0" applyNumberFormat="1" applyFont="1" applyFill="1" applyBorder="1" applyAlignment="1" applyProtection="1">
      <alignment horizontal="center"/>
    </xf>
    <xf numFmtId="1" fontId="39" fillId="2" borderId="4" xfId="0" applyNumberFormat="1" applyFont="1" applyFill="1" applyBorder="1" applyAlignment="1" applyProtection="1">
      <alignment horizontal="center"/>
    </xf>
    <xf numFmtId="0" fontId="14" fillId="14" borderId="4" xfId="0" applyFont="1" applyFill="1" applyBorder="1" applyAlignment="1" applyProtection="1">
      <alignment horizontal="center"/>
    </xf>
    <xf numFmtId="0" fontId="31" fillId="14" borderId="111" xfId="0" applyFont="1" applyFill="1" applyBorder="1" applyAlignment="1">
      <alignment textRotation="90"/>
    </xf>
    <xf numFmtId="1" fontId="29" fillId="13" borderId="108" xfId="0" applyNumberFormat="1" applyFont="1" applyFill="1" applyBorder="1" applyAlignment="1">
      <alignment horizontal="center"/>
    </xf>
    <xf numFmtId="164" fontId="32" fillId="0" borderId="108" xfId="0" applyNumberFormat="1" applyFont="1" applyBorder="1" applyAlignment="1">
      <alignment horizontal="center"/>
    </xf>
    <xf numFmtId="164" fontId="33" fillId="12" borderId="108" xfId="0" applyNumberFormat="1" applyFont="1" applyFill="1" applyBorder="1" applyAlignment="1">
      <alignment horizontal="center"/>
    </xf>
    <xf numFmtId="164" fontId="33" fillId="14" borderId="108" xfId="0" applyNumberFormat="1" applyFont="1" applyFill="1" applyBorder="1" applyAlignment="1">
      <alignment horizontal="center"/>
    </xf>
    <xf numFmtId="164" fontId="34" fillId="15" borderId="108" xfId="0" applyNumberFormat="1" applyFont="1" applyFill="1" applyBorder="1" applyAlignment="1">
      <alignment horizontal="center"/>
    </xf>
    <xf numFmtId="164" fontId="33" fillId="15" borderId="108" xfId="0" applyNumberFormat="1" applyFont="1" applyFill="1" applyBorder="1" applyAlignment="1">
      <alignment horizontal="center"/>
    </xf>
    <xf numFmtId="0" fontId="35" fillId="0" borderId="108" xfId="0" applyFont="1" applyBorder="1" applyAlignment="1">
      <alignment horizontal="center" textRotation="90"/>
    </xf>
    <xf numFmtId="0" fontId="35" fillId="14" borderId="113" xfId="0" applyFont="1" applyFill="1" applyBorder="1" applyAlignment="1">
      <alignment horizontal="center" textRotation="90"/>
    </xf>
    <xf numFmtId="164" fontId="41" fillId="13" borderId="108" xfId="0" applyNumberFormat="1" applyFont="1" applyFill="1" applyBorder="1" applyAlignment="1">
      <alignment horizontal="center"/>
    </xf>
    <xf numFmtId="0" fontId="35" fillId="14" borderId="108" xfId="0" applyFont="1" applyFill="1" applyBorder="1" applyAlignment="1">
      <alignment horizontal="center" textRotation="90"/>
    </xf>
    <xf numFmtId="0" fontId="0" fillId="0" borderId="88" xfId="0" applyBorder="1" applyProtection="1"/>
    <xf numFmtId="0" fontId="38" fillId="21" borderId="65" xfId="0" applyFont="1" applyFill="1" applyBorder="1" applyAlignment="1">
      <alignment horizontal="center" textRotation="90"/>
    </xf>
    <xf numFmtId="0" fontId="11" fillId="21" borderId="65" xfId="0" applyFont="1" applyFill="1" applyBorder="1" applyAlignment="1">
      <alignment textRotation="90"/>
    </xf>
    <xf numFmtId="0" fontId="39" fillId="14" borderId="65" xfId="0" applyFont="1" applyFill="1" applyBorder="1" applyAlignment="1">
      <alignment textRotation="90"/>
    </xf>
    <xf numFmtId="0" fontId="3" fillId="13" borderId="66" xfId="0" applyFont="1" applyFill="1" applyBorder="1" applyAlignment="1">
      <alignment textRotation="90"/>
    </xf>
    <xf numFmtId="0" fontId="38" fillId="13" borderId="66" xfId="0" applyFont="1" applyFill="1" applyBorder="1" applyAlignment="1">
      <alignment textRotation="90"/>
    </xf>
    <xf numFmtId="0" fontId="38" fillId="21" borderId="65" xfId="0" applyFont="1" applyFill="1" applyBorder="1" applyAlignment="1">
      <alignment textRotation="90"/>
    </xf>
    <xf numFmtId="0" fontId="38" fillId="14" borderId="65" xfId="0" applyFont="1" applyFill="1" applyBorder="1" applyAlignment="1">
      <alignment textRotation="90"/>
    </xf>
    <xf numFmtId="164" fontId="41" fillId="0" borderId="112" xfId="0" applyNumberFormat="1" applyFont="1" applyFill="1" applyBorder="1" applyAlignment="1">
      <alignment horizontal="center"/>
    </xf>
    <xf numFmtId="164" fontId="41" fillId="0" borderId="108" xfId="0" applyNumberFormat="1" applyFont="1" applyFill="1" applyBorder="1" applyAlignment="1">
      <alignment horizontal="center"/>
    </xf>
    <xf numFmtId="164" fontId="38" fillId="0" borderId="108" xfId="0" applyNumberFormat="1" applyFont="1" applyFill="1" applyBorder="1" applyAlignment="1">
      <alignment horizontal="center"/>
    </xf>
    <xf numFmtId="164" fontId="11" fillId="0" borderId="108" xfId="0" applyNumberFormat="1" applyFont="1" applyFill="1" applyBorder="1" applyAlignment="1">
      <alignment horizontal="center"/>
    </xf>
    <xf numFmtId="164" fontId="38" fillId="14" borderId="108" xfId="0" applyNumberFormat="1" applyFont="1" applyFill="1" applyBorder="1" applyAlignment="1">
      <alignment horizontal="center"/>
    </xf>
    <xf numFmtId="164" fontId="4" fillId="15" borderId="108" xfId="0" applyNumberFormat="1" applyFont="1" applyFill="1" applyBorder="1" applyAlignment="1">
      <alignment horizontal="center"/>
    </xf>
    <xf numFmtId="164" fontId="38" fillId="15" borderId="108" xfId="0" applyNumberFormat="1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 textRotation="90"/>
    </xf>
    <xf numFmtId="0" fontId="32" fillId="0" borderId="64" xfId="0" applyFont="1" applyBorder="1" applyAlignment="1">
      <alignment horizontal="center" vertical="justify" textRotation="90"/>
    </xf>
    <xf numFmtId="0" fontId="32" fillId="0" borderId="65" xfId="0" applyFont="1" applyBorder="1" applyAlignment="1">
      <alignment horizontal="center" vertical="justify" textRotation="90"/>
    </xf>
    <xf numFmtId="0" fontId="3" fillId="13" borderId="66" xfId="0" applyFont="1" applyFill="1" applyBorder="1" applyAlignment="1">
      <alignment horizontal="center" vertical="justify" textRotation="90"/>
    </xf>
    <xf numFmtId="0" fontId="11" fillId="13" borderId="66" xfId="0" applyFont="1" applyFill="1" applyBorder="1" applyAlignment="1">
      <alignment horizontal="center" vertical="justify" textRotation="90"/>
    </xf>
    <xf numFmtId="0" fontId="35" fillId="0" borderId="66" xfId="0" applyFont="1" applyBorder="1" applyAlignment="1">
      <alignment horizontal="center" vertical="justify" textRotation="90"/>
    </xf>
    <xf numFmtId="0" fontId="35" fillId="23" borderId="67" xfId="0" applyFont="1" applyFill="1" applyBorder="1" applyAlignment="1">
      <alignment horizontal="center" vertical="justify" textRotation="90"/>
    </xf>
    <xf numFmtId="0" fontId="47" fillId="22" borderId="65" xfId="0" applyFont="1" applyFill="1" applyBorder="1" applyAlignment="1">
      <alignment horizontal="center" vertical="justify" textRotation="90"/>
    </xf>
    <xf numFmtId="0" fontId="11" fillId="21" borderId="65" xfId="0" applyFont="1" applyFill="1" applyBorder="1" applyAlignment="1">
      <alignment horizontal="center" textRotation="90"/>
    </xf>
    <xf numFmtId="0" fontId="3" fillId="13" borderId="65" xfId="0" applyFont="1" applyFill="1" applyBorder="1" applyAlignment="1">
      <alignment horizontal="center" vertical="justify" textRotation="90"/>
    </xf>
    <xf numFmtId="164" fontId="29" fillId="13" borderId="108" xfId="0" applyNumberFormat="1" applyFont="1" applyFill="1" applyBorder="1" applyAlignment="1">
      <alignment horizontal="center"/>
    </xf>
    <xf numFmtId="2" fontId="34" fillId="14" borderId="108" xfId="0" applyNumberFormat="1" applyFont="1" applyFill="1" applyBorder="1" applyAlignment="1">
      <alignment horizontal="center"/>
    </xf>
    <xf numFmtId="2" fontId="34" fillId="0" borderId="108" xfId="0" applyNumberFormat="1" applyFont="1" applyBorder="1" applyAlignment="1">
      <alignment horizontal="center"/>
    </xf>
    <xf numFmtId="0" fontId="2" fillId="0" borderId="88" xfId="0" applyFont="1" applyBorder="1" applyProtection="1"/>
    <xf numFmtId="0" fontId="0" fillId="0" borderId="106" xfId="0" applyBorder="1" applyProtection="1"/>
    <xf numFmtId="0" fontId="35" fillId="14" borderId="117" xfId="0" applyFont="1" applyFill="1" applyBorder="1" applyAlignment="1">
      <alignment horizontal="center" textRotation="90"/>
    </xf>
    <xf numFmtId="0" fontId="0" fillId="0" borderId="118" xfId="0" applyBorder="1" applyProtection="1"/>
    <xf numFmtId="164" fontId="29" fillId="13" borderId="112" xfId="0" applyNumberFormat="1" applyFont="1" applyFill="1" applyBorder="1" applyAlignment="1">
      <alignment horizontal="center"/>
    </xf>
    <xf numFmtId="0" fontId="2" fillId="0" borderId="121" xfId="0" applyFont="1" applyBorder="1" applyProtection="1"/>
    <xf numFmtId="0" fontId="38" fillId="21" borderId="124" xfId="0" applyFont="1" applyFill="1" applyBorder="1" applyAlignment="1">
      <alignment horizontal="center" textRotation="90"/>
    </xf>
    <xf numFmtId="0" fontId="39" fillId="14" borderId="65" xfId="0" applyFont="1" applyFill="1" applyBorder="1" applyAlignment="1">
      <alignment horizontal="center" textRotation="90"/>
    </xf>
    <xf numFmtId="0" fontId="38" fillId="14" borderId="65" xfId="0" applyFont="1" applyFill="1" applyBorder="1" applyAlignment="1">
      <alignment horizontal="center" textRotation="90"/>
    </xf>
    <xf numFmtId="164" fontId="46" fillId="14" borderId="108" xfId="0" applyNumberFormat="1" applyFont="1" applyFill="1" applyBorder="1" applyAlignment="1">
      <alignment horizontal="center"/>
    </xf>
    <xf numFmtId="164" fontId="11" fillId="13" borderId="108" xfId="0" applyNumberFormat="1" applyFont="1" applyFill="1" applyBorder="1" applyAlignment="1">
      <alignment horizontal="center"/>
    </xf>
    <xf numFmtId="164" fontId="39" fillId="14" borderId="108" xfId="0" applyNumberFormat="1" applyFont="1" applyFill="1" applyBorder="1" applyAlignment="1">
      <alignment horizontal="center"/>
    </xf>
    <xf numFmtId="2" fontId="38" fillId="14" borderId="115" xfId="0" applyNumberFormat="1" applyFont="1" applyFill="1" applyBorder="1" applyAlignment="1">
      <alignment horizontal="center"/>
    </xf>
    <xf numFmtId="0" fontId="0" fillId="13" borderId="4" xfId="0" applyFill="1" applyBorder="1" applyProtection="1"/>
    <xf numFmtId="0" fontId="0" fillId="13" borderId="9" xfId="0" applyFill="1" applyBorder="1" applyProtection="1"/>
    <xf numFmtId="0" fontId="0" fillId="13" borderId="39" xfId="0" applyFill="1" applyBorder="1" applyProtection="1"/>
    <xf numFmtId="0" fontId="2" fillId="13" borderId="21" xfId="0" applyFont="1" applyFill="1" applyBorder="1" applyAlignment="1" applyProtection="1">
      <alignment horizontal="center" textRotation="90"/>
    </xf>
    <xf numFmtId="0" fontId="2" fillId="13" borderId="12" xfId="0" applyFont="1" applyFill="1" applyBorder="1" applyAlignment="1" applyProtection="1">
      <alignment horizontal="center" textRotation="90"/>
    </xf>
    <xf numFmtId="0" fontId="2" fillId="13" borderId="12" xfId="0" applyFont="1" applyFill="1" applyBorder="1" applyAlignment="1" applyProtection="1">
      <alignment textRotation="90"/>
    </xf>
    <xf numFmtId="0" fontId="5" fillId="13" borderId="12" xfId="0" applyFont="1" applyFill="1" applyBorder="1" applyAlignment="1" applyProtection="1">
      <alignment textRotation="90"/>
    </xf>
    <xf numFmtId="0" fontId="6" fillId="13" borderId="40" xfId="0" applyFont="1" applyFill="1" applyBorder="1" applyAlignment="1" applyProtection="1">
      <alignment horizontal="center" textRotation="90"/>
    </xf>
    <xf numFmtId="0" fontId="6" fillId="13" borderId="1" xfId="0" applyFont="1" applyFill="1" applyBorder="1" applyAlignment="1" applyProtection="1">
      <alignment horizontal="center" textRotation="90"/>
    </xf>
    <xf numFmtId="0" fontId="6" fillId="13" borderId="1" xfId="0" applyFont="1" applyFill="1" applyBorder="1" applyAlignment="1" applyProtection="1">
      <alignment textRotation="90"/>
    </xf>
    <xf numFmtId="164" fontId="6" fillId="18" borderId="18" xfId="0" applyNumberFormat="1" applyFont="1" applyFill="1" applyBorder="1" applyAlignment="1" applyProtection="1">
      <alignment horizontal="center"/>
    </xf>
    <xf numFmtId="1" fontId="6" fillId="18" borderId="5" xfId="0" applyNumberFormat="1" applyFont="1" applyFill="1" applyBorder="1" applyAlignment="1" applyProtection="1">
      <alignment horizontal="center" vertical="center"/>
    </xf>
    <xf numFmtId="1" fontId="6" fillId="18" borderId="5" xfId="0" applyNumberFormat="1" applyFont="1" applyFill="1" applyBorder="1" applyAlignment="1" applyProtection="1">
      <alignment horizontal="center"/>
    </xf>
    <xf numFmtId="164" fontId="2" fillId="13" borderId="5" xfId="0" applyNumberFormat="1" applyFont="1" applyFill="1" applyBorder="1" applyAlignment="1" applyProtection="1">
      <alignment horizontal="center"/>
    </xf>
    <xf numFmtId="164" fontId="1" fillId="18" borderId="5" xfId="0" applyNumberFormat="1" applyFont="1" applyFill="1" applyBorder="1" applyAlignment="1" applyProtection="1">
      <alignment horizontal="center"/>
    </xf>
    <xf numFmtId="2" fontId="39" fillId="13" borderId="5" xfId="0" applyNumberFormat="1" applyFont="1" applyFill="1" applyBorder="1" applyAlignment="1">
      <alignment horizontal="center"/>
    </xf>
    <xf numFmtId="0" fontId="5" fillId="13" borderId="5" xfId="0" applyFont="1" applyFill="1" applyBorder="1" applyAlignment="1" applyProtection="1">
      <alignment horizontal="center" textRotation="90"/>
    </xf>
    <xf numFmtId="164" fontId="6" fillId="18" borderId="18" xfId="0" applyNumberFormat="1" applyFont="1" applyFill="1" applyBorder="1" applyAlignment="1" applyProtection="1"/>
    <xf numFmtId="164" fontId="6" fillId="18" borderId="5" xfId="0" applyNumberFormat="1" applyFont="1" applyFill="1" applyBorder="1" applyAlignment="1" applyProtection="1">
      <alignment horizontal="center"/>
    </xf>
    <xf numFmtId="0" fontId="0" fillId="13" borderId="34" xfId="0" applyFill="1" applyBorder="1" applyProtection="1"/>
    <xf numFmtId="0" fontId="48" fillId="13" borderId="12" xfId="0" applyFont="1" applyFill="1" applyBorder="1" applyAlignment="1" applyProtection="1">
      <alignment textRotation="90"/>
    </xf>
    <xf numFmtId="0" fontId="2" fillId="13" borderId="3" xfId="0" applyFont="1" applyFill="1" applyBorder="1" applyAlignment="1" applyProtection="1">
      <alignment horizontal="center" textRotation="90"/>
    </xf>
    <xf numFmtId="0" fontId="2" fillId="13" borderId="1" xfId="0" applyFont="1" applyFill="1" applyBorder="1" applyAlignment="1" applyProtection="1">
      <alignment horizontal="center" textRotation="90"/>
    </xf>
    <xf numFmtId="0" fontId="2" fillId="13" borderId="1" xfId="0" applyFont="1" applyFill="1" applyBorder="1" applyAlignment="1" applyProtection="1">
      <alignment textRotation="90"/>
    </xf>
    <xf numFmtId="0" fontId="0" fillId="14" borderId="0" xfId="0" applyFill="1" applyProtection="1"/>
    <xf numFmtId="164" fontId="42" fillId="0" borderId="9" xfId="0" applyNumberFormat="1" applyFont="1" applyBorder="1" applyAlignment="1" applyProtection="1">
      <alignment horizontal="center"/>
    </xf>
    <xf numFmtId="164" fontId="39" fillId="3" borderId="9" xfId="0" applyNumberFormat="1" applyFont="1" applyFill="1" applyBorder="1" applyAlignment="1" applyProtection="1">
      <alignment horizontal="center"/>
    </xf>
    <xf numFmtId="164" fontId="39" fillId="4" borderId="4" xfId="0" applyNumberFormat="1" applyFont="1" applyFill="1" applyBorder="1" applyAlignment="1" applyProtection="1">
      <alignment horizontal="center"/>
    </xf>
    <xf numFmtId="0" fontId="10" fillId="12" borderId="12" xfId="0" applyFont="1" applyFill="1" applyBorder="1" applyAlignment="1" applyProtection="1">
      <alignment textRotation="90"/>
    </xf>
    <xf numFmtId="0" fontId="42" fillId="14" borderId="12" xfId="0" applyFont="1" applyFill="1" applyBorder="1" applyAlignment="1" applyProtection="1">
      <alignment textRotation="90"/>
    </xf>
    <xf numFmtId="0" fontId="5" fillId="14" borderId="12" xfId="0" applyFont="1" applyFill="1" applyBorder="1" applyAlignment="1" applyProtection="1">
      <alignment textRotation="90"/>
    </xf>
    <xf numFmtId="0" fontId="6" fillId="14" borderId="1" xfId="0" applyFont="1" applyFill="1" applyBorder="1" applyAlignment="1" applyProtection="1">
      <alignment horizontal="center" textRotation="90"/>
    </xf>
    <xf numFmtId="0" fontId="5" fillId="14" borderId="22" xfId="0" applyFont="1" applyFill="1" applyBorder="1" applyAlignment="1" applyProtection="1">
      <alignment textRotation="90"/>
    </xf>
    <xf numFmtId="0" fontId="39" fillId="3" borderId="12" xfId="0" applyFont="1" applyFill="1" applyBorder="1" applyAlignment="1" applyProtection="1">
      <alignment textRotation="90"/>
    </xf>
    <xf numFmtId="0" fontId="39" fillId="3" borderId="1" xfId="0" applyFont="1" applyFill="1" applyBorder="1" applyAlignment="1" applyProtection="1">
      <alignment textRotation="90"/>
    </xf>
    <xf numFmtId="0" fontId="39" fillId="4" borderId="1" xfId="0" applyFont="1" applyFill="1" applyBorder="1" applyAlignment="1" applyProtection="1">
      <alignment textRotation="90"/>
    </xf>
    <xf numFmtId="164" fontId="6" fillId="18" borderId="5" xfId="0" applyNumberFormat="1" applyFont="1" applyFill="1" applyBorder="1" applyAlignment="1" applyProtection="1"/>
    <xf numFmtId="164" fontId="6" fillId="13" borderId="4" xfId="0" applyNumberFormat="1" applyFont="1" applyFill="1" applyBorder="1" applyAlignment="1" applyProtection="1"/>
    <xf numFmtId="164" fontId="2" fillId="13" borderId="4" xfId="0" applyNumberFormat="1" applyFont="1" applyFill="1" applyBorder="1" applyAlignment="1" applyProtection="1">
      <alignment horizontal="center"/>
    </xf>
    <xf numFmtId="164" fontId="1" fillId="18" borderId="4" xfId="0" applyNumberFormat="1" applyFont="1" applyFill="1" applyBorder="1" applyAlignment="1" applyProtection="1">
      <alignment horizontal="center"/>
    </xf>
    <xf numFmtId="2" fontId="39" fillId="13" borderId="4" xfId="0" applyNumberFormat="1" applyFont="1" applyFill="1" applyBorder="1" applyAlignment="1">
      <alignment horizontal="center"/>
    </xf>
    <xf numFmtId="0" fontId="5" fillId="13" borderId="4" xfId="0" applyFont="1" applyFill="1" applyBorder="1" applyAlignment="1" applyProtection="1">
      <alignment horizontal="center" textRotation="90"/>
    </xf>
    <xf numFmtId="164" fontId="6" fillId="13" borderId="102" xfId="0" applyNumberFormat="1" applyFont="1" applyFill="1" applyBorder="1" applyAlignment="1" applyProtection="1"/>
    <xf numFmtId="1" fontId="6" fillId="13" borderId="74" xfId="0" applyNumberFormat="1" applyFont="1" applyFill="1" applyBorder="1" applyAlignment="1" applyProtection="1">
      <alignment horizontal="center"/>
    </xf>
    <xf numFmtId="164" fontId="6" fillId="13" borderId="74" xfId="0" applyNumberFormat="1" applyFont="1" applyFill="1" applyBorder="1" applyAlignment="1" applyProtection="1"/>
    <xf numFmtId="164" fontId="6" fillId="0" borderId="88" xfId="0" applyNumberFormat="1" applyFont="1" applyBorder="1" applyAlignment="1" applyProtection="1">
      <alignment horizontal="center"/>
    </xf>
    <xf numFmtId="164" fontId="6" fillId="0" borderId="114" xfId="0" applyNumberFormat="1" applyFont="1" applyBorder="1" applyAlignment="1" applyProtection="1">
      <alignment horizontal="center"/>
    </xf>
    <xf numFmtId="164" fontId="6" fillId="0" borderId="120" xfId="0" applyNumberFormat="1" applyFont="1" applyBorder="1" applyAlignment="1" applyProtection="1">
      <alignment horizontal="center"/>
    </xf>
    <xf numFmtId="164" fontId="6" fillId="14" borderId="120" xfId="0" applyNumberFormat="1" applyFont="1" applyFill="1" applyBorder="1" applyAlignment="1" applyProtection="1">
      <alignment horizontal="center"/>
    </xf>
    <xf numFmtId="1" fontId="29" fillId="13" borderId="108" xfId="0" applyNumberFormat="1" applyFont="1" applyFill="1" applyBorder="1" applyAlignment="1">
      <alignment horizontal="center" vertical="center"/>
    </xf>
    <xf numFmtId="1" fontId="6" fillId="0" borderId="88" xfId="0" applyNumberFormat="1" applyFont="1" applyBorder="1" applyAlignment="1" applyProtection="1">
      <alignment horizontal="center"/>
    </xf>
    <xf numFmtId="1" fontId="6" fillId="0" borderId="114" xfId="0" applyNumberFormat="1" applyFont="1" applyBorder="1" applyAlignment="1" applyProtection="1">
      <alignment horizontal="center"/>
    </xf>
    <xf numFmtId="0" fontId="26" fillId="0" borderId="27" xfId="0" applyFont="1" applyBorder="1" applyProtection="1"/>
    <xf numFmtId="0" fontId="42" fillId="0" borderId="27" xfId="0" applyFont="1" applyBorder="1" applyAlignment="1" applyProtection="1">
      <alignment horizontal="center"/>
    </xf>
    <xf numFmtId="0" fontId="41" fillId="0" borderId="27" xfId="0" applyFont="1" applyFill="1" applyBorder="1" applyAlignment="1">
      <alignment horizontal="center"/>
    </xf>
    <xf numFmtId="0" fontId="42" fillId="0" borderId="28" xfId="0" applyFont="1" applyBorder="1" applyProtection="1"/>
    <xf numFmtId="0" fontId="42" fillId="0" borderId="60" xfId="0" applyFont="1" applyBorder="1" applyProtection="1"/>
    <xf numFmtId="0" fontId="13" fillId="0" borderId="27" xfId="0" applyFont="1" applyBorder="1" applyProtection="1"/>
    <xf numFmtId="0" fontId="7" fillId="0" borderId="27" xfId="0" applyFont="1" applyBorder="1" applyProtection="1"/>
    <xf numFmtId="0" fontId="2" fillId="0" borderId="27" xfId="0" applyFont="1" applyBorder="1" applyAlignment="1" applyProtection="1">
      <alignment horizontal="center"/>
    </xf>
    <xf numFmtId="0" fontId="7" fillId="2" borderId="27" xfId="0" applyFont="1" applyFill="1" applyBorder="1" applyProtection="1"/>
    <xf numFmtId="2" fontId="11" fillId="0" borderId="14" xfId="0" applyNumberFormat="1" applyFont="1" applyBorder="1" applyAlignment="1" applyProtection="1">
      <alignment horizontal="center"/>
    </xf>
    <xf numFmtId="164" fontId="2" fillId="0" borderId="27" xfId="0" applyNumberFormat="1" applyFont="1" applyBorder="1" applyProtection="1"/>
    <xf numFmtId="164" fontId="6" fillId="0" borderId="27" xfId="0" applyNumberFormat="1" applyFont="1" applyBorder="1" applyProtection="1"/>
    <xf numFmtId="164" fontId="6" fillId="2" borderId="27" xfId="0" applyNumberFormat="1" applyFont="1" applyFill="1" applyBorder="1" applyAlignment="1" applyProtection="1">
      <alignment horizontal="center"/>
    </xf>
    <xf numFmtId="1" fontId="6" fillId="2" borderId="27" xfId="0" applyNumberFormat="1" applyFont="1" applyFill="1" applyBorder="1" applyAlignment="1" applyProtection="1">
      <alignment horizontal="center" vertical="center"/>
    </xf>
    <xf numFmtId="164" fontId="29" fillId="0" borderId="27" xfId="0" applyNumberFormat="1" applyFont="1" applyBorder="1"/>
    <xf numFmtId="0" fontId="29" fillId="0" borderId="27" xfId="0" applyFont="1" applyBorder="1" applyAlignment="1">
      <alignment horizontal="center"/>
    </xf>
    <xf numFmtId="164" fontId="32" fillId="0" borderId="27" xfId="0" applyNumberFormat="1" applyFont="1" applyBorder="1" applyAlignment="1">
      <alignment horizontal="center"/>
    </xf>
    <xf numFmtId="164" fontId="33" fillId="12" borderId="27" xfId="0" applyNumberFormat="1" applyFont="1" applyFill="1" applyBorder="1" applyAlignment="1">
      <alignment horizontal="center"/>
    </xf>
    <xf numFmtId="164" fontId="34" fillId="15" borderId="27" xfId="0" applyNumberFormat="1" applyFont="1" applyFill="1" applyBorder="1" applyAlignment="1">
      <alignment horizontal="center"/>
    </xf>
    <xf numFmtId="164" fontId="33" fillId="15" borderId="27" xfId="0" applyNumberFormat="1" applyFont="1" applyFill="1" applyBorder="1" applyAlignment="1">
      <alignment horizontal="center"/>
    </xf>
    <xf numFmtId="0" fontId="35" fillId="0" borderId="27" xfId="0" applyFont="1" applyBorder="1" applyAlignment="1">
      <alignment horizontal="center" textRotation="90"/>
    </xf>
    <xf numFmtId="0" fontId="35" fillId="14" borderId="27" xfId="0" applyFont="1" applyFill="1" applyBorder="1" applyAlignment="1">
      <alignment horizontal="center" textRotation="90"/>
    </xf>
    <xf numFmtId="164" fontId="6" fillId="0" borderId="27" xfId="0" applyNumberFormat="1" applyFont="1" applyBorder="1" applyAlignment="1" applyProtection="1">
      <alignment horizontal="center"/>
    </xf>
    <xf numFmtId="164" fontId="6" fillId="0" borderId="27" xfId="0" applyNumberFormat="1" applyFont="1" applyFill="1" applyBorder="1" applyAlignment="1" applyProtection="1"/>
    <xf numFmtId="1" fontId="6" fillId="0" borderId="27" xfId="0" applyNumberFormat="1" applyFont="1" applyFill="1" applyBorder="1" applyAlignment="1" applyProtection="1">
      <alignment horizontal="center"/>
    </xf>
    <xf numFmtId="0" fontId="0" fillId="0" borderId="27" xfId="0" applyBorder="1" applyProtection="1"/>
    <xf numFmtId="164" fontId="6" fillId="0" borderId="27" xfId="0" applyNumberFormat="1" applyFont="1" applyFill="1" applyBorder="1" applyAlignment="1" applyProtection="1">
      <alignment horizontal="center"/>
    </xf>
    <xf numFmtId="1" fontId="38" fillId="0" borderId="27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5" fillId="18" borderId="0" xfId="0" applyFont="1" applyFill="1" applyBorder="1" applyAlignment="1" applyProtection="1">
      <alignment horizontal="center" textRotation="90"/>
    </xf>
    <xf numFmtId="0" fontId="5" fillId="2" borderId="57" xfId="0" applyFont="1" applyFill="1" applyBorder="1" applyAlignment="1" applyProtection="1">
      <alignment horizontal="center" textRotation="90"/>
    </xf>
    <xf numFmtId="1" fontId="1" fillId="0" borderId="29" xfId="0" applyNumberFormat="1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2" fontId="39" fillId="4" borderId="1" xfId="0" applyNumberFormat="1" applyFont="1" applyFill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41" fillId="0" borderId="6" xfId="0" applyNumberFormat="1" applyFont="1" applyBorder="1" applyAlignment="1" applyProtection="1">
      <alignment horizontal="center"/>
    </xf>
    <xf numFmtId="164" fontId="41" fillId="0" borderId="6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/>
    <xf numFmtId="164" fontId="33" fillId="14" borderId="6" xfId="0" applyNumberFormat="1" applyFont="1" applyFill="1" applyBorder="1" applyAlignment="1">
      <alignment horizontal="center"/>
    </xf>
    <xf numFmtId="0" fontId="35" fillId="14" borderId="30" xfId="0" applyFont="1" applyFill="1" applyBorder="1" applyAlignment="1">
      <alignment horizontal="center" textRotation="90"/>
    </xf>
    <xf numFmtId="2" fontId="6" fillId="0" borderId="6" xfId="0" applyNumberFormat="1" applyFont="1" applyBorder="1" applyAlignment="1" applyProtection="1"/>
    <xf numFmtId="1" fontId="38" fillId="0" borderId="125" xfId="0" applyNumberFormat="1" applyFont="1" applyBorder="1" applyAlignment="1">
      <alignment horizontal="center"/>
    </xf>
    <xf numFmtId="2" fontId="11" fillId="0" borderId="126" xfId="0" applyNumberFormat="1" applyFont="1" applyBorder="1" applyAlignment="1">
      <alignment horizontal="center"/>
    </xf>
    <xf numFmtId="2" fontId="3" fillId="0" borderId="126" xfId="0" applyNumberFormat="1" applyFont="1" applyBorder="1" applyAlignment="1">
      <alignment horizontal="center"/>
    </xf>
    <xf numFmtId="0" fontId="29" fillId="0" borderId="126" xfId="0" applyFont="1" applyBorder="1" applyAlignment="1">
      <alignment horizontal="center"/>
    </xf>
    <xf numFmtId="1" fontId="38" fillId="13" borderId="126" xfId="0" applyNumberFormat="1" applyFont="1" applyFill="1" applyBorder="1" applyAlignment="1">
      <alignment horizontal="center"/>
    </xf>
    <xf numFmtId="2" fontId="11" fillId="13" borderId="126" xfId="0" applyNumberFormat="1" applyFont="1" applyFill="1" applyBorder="1" applyAlignment="1">
      <alignment horizontal="center"/>
    </xf>
    <xf numFmtId="2" fontId="3" fillId="13" borderId="126" xfId="0" applyNumberFormat="1" applyFont="1" applyFill="1" applyBorder="1" applyAlignment="1">
      <alignment horizontal="center"/>
    </xf>
    <xf numFmtId="2" fontId="18" fillId="13" borderId="126" xfId="0" applyNumberFormat="1" applyFont="1" applyFill="1" applyBorder="1" applyAlignment="1">
      <alignment horizontal="center"/>
    </xf>
    <xf numFmtId="1" fontId="38" fillId="17" borderId="126" xfId="0" applyNumberFormat="1" applyFont="1" applyFill="1" applyBorder="1" applyAlignment="1">
      <alignment horizontal="center"/>
    </xf>
    <xf numFmtId="2" fontId="38" fillId="14" borderId="65" xfId="0" applyNumberFormat="1" applyFont="1" applyFill="1" applyBorder="1" applyAlignment="1">
      <alignment horizontal="center"/>
    </xf>
    <xf numFmtId="2" fontId="38" fillId="13" borderId="126" xfId="0" applyNumberFormat="1" applyFont="1" applyFill="1" applyBorder="1" applyAlignment="1">
      <alignment horizontal="center"/>
    </xf>
    <xf numFmtId="164" fontId="6" fillId="0" borderId="127" xfId="0" applyNumberFormat="1" applyFont="1" applyBorder="1" applyAlignment="1" applyProtection="1">
      <alignment horizontal="center"/>
    </xf>
    <xf numFmtId="164" fontId="6" fillId="0" borderId="126" xfId="0" applyNumberFormat="1" applyFont="1" applyBorder="1" applyAlignment="1" applyProtection="1">
      <alignment horizontal="center"/>
    </xf>
    <xf numFmtId="1" fontId="1" fillId="0" borderId="58" xfId="0" applyNumberFormat="1" applyFont="1" applyBorder="1" applyAlignment="1" applyProtection="1">
      <alignment horizontal="center"/>
    </xf>
    <xf numFmtId="2" fontId="11" fillId="0" borderId="58" xfId="0" applyNumberFormat="1" applyFont="1" applyBorder="1" applyAlignment="1" applyProtection="1">
      <alignment horizontal="center"/>
    </xf>
    <xf numFmtId="2" fontId="3" fillId="0" borderId="57" xfId="0" applyNumberFormat="1" applyFont="1" applyBorder="1" applyAlignment="1" applyProtection="1">
      <alignment horizontal="center"/>
    </xf>
    <xf numFmtId="1" fontId="1" fillId="0" borderId="57" xfId="0" applyNumberFormat="1" applyFont="1" applyBorder="1" applyAlignment="1" applyProtection="1">
      <alignment horizontal="center"/>
    </xf>
    <xf numFmtId="2" fontId="11" fillId="0" borderId="57" xfId="0" applyNumberFormat="1" applyFont="1" applyBorder="1" applyAlignment="1" applyProtection="1">
      <alignment horizontal="center"/>
    </xf>
    <xf numFmtId="0" fontId="41" fillId="0" borderId="9" xfId="0" applyFont="1" applyFill="1" applyBorder="1" applyAlignment="1">
      <alignment horizontal="center"/>
    </xf>
    <xf numFmtId="0" fontId="13" fillId="0" borderId="9" xfId="0" applyFont="1" applyBorder="1" applyProtection="1"/>
    <xf numFmtId="49" fontId="45" fillId="0" borderId="9" xfId="0" applyNumberFormat="1" applyFont="1" applyBorder="1" applyAlignment="1">
      <alignment horizontal="center"/>
    </xf>
    <xf numFmtId="164" fontId="29" fillId="0" borderId="9" xfId="0" applyNumberFormat="1" applyFont="1" applyBorder="1"/>
    <xf numFmtId="164" fontId="6" fillId="0" borderId="9" xfId="0" applyNumberFormat="1" applyFont="1" applyFill="1" applyBorder="1" applyAlignment="1" applyProtection="1"/>
    <xf numFmtId="164" fontId="6" fillId="0" borderId="9" xfId="0" applyNumberFormat="1" applyFont="1" applyFill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164" fontId="29" fillId="13" borderId="115" xfId="0" applyNumberFormat="1" applyFont="1" applyFill="1" applyBorder="1" applyAlignment="1">
      <alignment horizontal="center"/>
    </xf>
    <xf numFmtId="164" fontId="6" fillId="0" borderId="107" xfId="0" applyNumberFormat="1" applyFont="1" applyBorder="1" applyAlignment="1" applyProtection="1">
      <alignment horizontal="center"/>
    </xf>
    <xf numFmtId="164" fontId="6" fillId="0" borderId="128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4" fontId="32" fillId="0" borderId="88" xfId="0" applyNumberFormat="1" applyFont="1" applyBorder="1" applyAlignment="1">
      <alignment horizontal="center"/>
    </xf>
    <xf numFmtId="164" fontId="33" fillId="12" borderId="88" xfId="0" applyNumberFormat="1" applyFont="1" applyFill="1" applyBorder="1" applyAlignment="1">
      <alignment horizontal="center"/>
    </xf>
    <xf numFmtId="2" fontId="34" fillId="14" borderId="88" xfId="0" applyNumberFormat="1" applyFont="1" applyFill="1" applyBorder="1" applyAlignment="1">
      <alignment horizontal="center"/>
    </xf>
    <xf numFmtId="164" fontId="34" fillId="15" borderId="88" xfId="0" applyNumberFormat="1" applyFont="1" applyFill="1" applyBorder="1" applyAlignment="1">
      <alignment horizontal="center"/>
    </xf>
    <xf numFmtId="164" fontId="33" fillId="15" borderId="88" xfId="0" applyNumberFormat="1" applyFont="1" applyFill="1" applyBorder="1" applyAlignment="1">
      <alignment horizontal="center"/>
    </xf>
    <xf numFmtId="2" fontId="34" fillId="0" borderId="88" xfId="0" applyNumberFormat="1" applyFont="1" applyBorder="1" applyAlignment="1">
      <alignment horizontal="center"/>
    </xf>
    <xf numFmtId="0" fontId="35" fillId="0" borderId="88" xfId="0" applyFont="1" applyBorder="1" applyAlignment="1">
      <alignment horizontal="center" textRotation="90"/>
    </xf>
    <xf numFmtId="164" fontId="32" fillId="0" borderId="114" xfId="0" applyNumberFormat="1" applyFont="1" applyBorder="1" applyAlignment="1">
      <alignment horizontal="center"/>
    </xf>
    <xf numFmtId="164" fontId="33" fillId="12" borderId="114" xfId="0" applyNumberFormat="1" applyFont="1" applyFill="1" applyBorder="1" applyAlignment="1">
      <alignment horizontal="center"/>
    </xf>
    <xf numFmtId="2" fontId="34" fillId="14" borderId="114" xfId="0" applyNumberFormat="1" applyFont="1" applyFill="1" applyBorder="1" applyAlignment="1">
      <alignment horizontal="center"/>
    </xf>
    <xf numFmtId="164" fontId="34" fillId="15" borderId="114" xfId="0" applyNumberFormat="1" applyFont="1" applyFill="1" applyBorder="1" applyAlignment="1">
      <alignment horizontal="center"/>
    </xf>
    <xf numFmtId="164" fontId="33" fillId="15" borderId="114" xfId="0" applyNumberFormat="1" applyFont="1" applyFill="1" applyBorder="1" applyAlignment="1">
      <alignment horizontal="center"/>
    </xf>
    <xf numFmtId="2" fontId="34" fillId="0" borderId="114" xfId="0" applyNumberFormat="1" applyFont="1" applyBorder="1" applyAlignment="1">
      <alignment horizontal="center"/>
    </xf>
    <xf numFmtId="0" fontId="35" fillId="0" borderId="114" xfId="0" applyFont="1" applyBorder="1" applyAlignment="1">
      <alignment horizontal="center" textRotation="90"/>
    </xf>
    <xf numFmtId="0" fontId="35" fillId="14" borderId="118" xfId="0" applyFont="1" applyFill="1" applyBorder="1" applyAlignment="1">
      <alignment horizontal="center" textRotation="90"/>
    </xf>
    <xf numFmtId="0" fontId="35" fillId="14" borderId="119" xfId="0" applyFont="1" applyFill="1" applyBorder="1" applyAlignment="1">
      <alignment horizontal="center" textRotation="90"/>
    </xf>
    <xf numFmtId="0" fontId="35" fillId="14" borderId="88" xfId="0" applyFont="1" applyFill="1" applyBorder="1" applyAlignment="1">
      <alignment horizontal="center" textRotation="90"/>
    </xf>
    <xf numFmtId="0" fontId="35" fillId="14" borderId="114" xfId="0" applyFont="1" applyFill="1" applyBorder="1" applyAlignment="1">
      <alignment horizontal="center" textRotation="90"/>
    </xf>
    <xf numFmtId="1" fontId="38" fillId="13" borderId="0" xfId="0" applyNumberFormat="1" applyFont="1" applyFill="1" applyBorder="1" applyAlignment="1">
      <alignment horizontal="center"/>
    </xf>
    <xf numFmtId="2" fontId="11" fillId="13" borderId="0" xfId="0" applyNumberFormat="1" applyFont="1" applyFill="1" applyBorder="1" applyAlignment="1">
      <alignment horizontal="center"/>
    </xf>
    <xf numFmtId="2" fontId="3" fillId="13" borderId="0" xfId="0" applyNumberFormat="1" applyFont="1" applyFill="1" applyBorder="1" applyAlignment="1">
      <alignment horizontal="center"/>
    </xf>
    <xf numFmtId="164" fontId="6" fillId="18" borderId="5" xfId="0" applyNumberFormat="1" applyFont="1" applyFill="1" applyBorder="1" applyAlignment="1" applyProtection="1">
      <alignment horizontal="center" vertical="center"/>
    </xf>
    <xf numFmtId="164" fontId="6" fillId="13" borderId="4" xfId="0" applyNumberFormat="1" applyFont="1" applyFill="1" applyBorder="1" applyAlignment="1" applyProtection="1">
      <alignment horizontal="center"/>
    </xf>
    <xf numFmtId="0" fontId="47" fillId="24" borderId="65" xfId="0" applyFont="1" applyFill="1" applyBorder="1" applyAlignment="1">
      <alignment horizontal="center" vertical="justify" textRotation="90"/>
    </xf>
    <xf numFmtId="0" fontId="40" fillId="24" borderId="65" xfId="0" applyFont="1" applyFill="1" applyBorder="1" applyAlignment="1">
      <alignment textRotation="90"/>
    </xf>
    <xf numFmtId="0" fontId="39" fillId="11" borderId="1" xfId="0" applyFont="1" applyFill="1" applyBorder="1" applyAlignment="1" applyProtection="1">
      <alignment textRotation="90"/>
    </xf>
    <xf numFmtId="0" fontId="2" fillId="24" borderId="8" xfId="0" applyFont="1" applyFill="1" applyBorder="1" applyProtection="1"/>
    <xf numFmtId="0" fontId="2" fillId="24" borderId="14" xfId="0" applyFont="1" applyFill="1" applyBorder="1" applyProtection="1"/>
    <xf numFmtId="164" fontId="41" fillId="13" borderId="108" xfId="0" applyNumberFormat="1" applyFont="1" applyFill="1" applyBorder="1" applyAlignment="1">
      <alignment horizontal="center" vertical="center"/>
    </xf>
    <xf numFmtId="1" fontId="38" fillId="13" borderId="129" xfId="0" applyNumberFormat="1" applyFont="1" applyFill="1" applyBorder="1" applyAlignment="1">
      <alignment horizontal="center"/>
    </xf>
    <xf numFmtId="2" fontId="11" fillId="13" borderId="114" xfId="0" applyNumberFormat="1" applyFont="1" applyFill="1" applyBorder="1" applyAlignment="1">
      <alignment horizontal="center"/>
    </xf>
    <xf numFmtId="2" fontId="3" fillId="13" borderId="114" xfId="0" applyNumberFormat="1" applyFont="1" applyFill="1" applyBorder="1" applyAlignment="1">
      <alignment horizontal="center"/>
    </xf>
    <xf numFmtId="1" fontId="38" fillId="13" borderId="114" xfId="0" applyNumberFormat="1" applyFont="1" applyFill="1" applyBorder="1" applyAlignment="1">
      <alignment horizontal="center"/>
    </xf>
    <xf numFmtId="2" fontId="18" fillId="13" borderId="114" xfId="0" applyNumberFormat="1" applyFont="1" applyFill="1" applyBorder="1" applyAlignment="1">
      <alignment horizontal="center"/>
    </xf>
    <xf numFmtId="1" fontId="38" fillId="17" borderId="114" xfId="0" applyNumberFormat="1" applyFont="1" applyFill="1" applyBorder="1" applyAlignment="1">
      <alignment horizontal="center"/>
    </xf>
    <xf numFmtId="2" fontId="38" fillId="14" borderId="84" xfId="0" applyNumberFormat="1" applyFont="1" applyFill="1" applyBorder="1" applyAlignment="1">
      <alignment horizontal="center"/>
    </xf>
    <xf numFmtId="2" fontId="38" fillId="13" borderId="114" xfId="0" applyNumberFormat="1" applyFont="1" applyFill="1" applyBorder="1" applyAlignment="1">
      <alignment horizontal="center"/>
    </xf>
    <xf numFmtId="1" fontId="38" fillId="0" borderId="74" xfId="0" applyNumberFormat="1" applyFont="1" applyBorder="1" applyAlignment="1">
      <alignment horizontal="center"/>
    </xf>
    <xf numFmtId="2" fontId="11" fillId="0" borderId="74" xfId="0" applyNumberFormat="1" applyFont="1" applyBorder="1" applyAlignment="1">
      <alignment horizontal="center"/>
    </xf>
    <xf numFmtId="2" fontId="3" fillId="0" borderId="74" xfId="0" applyNumberFormat="1" applyFont="1" applyBorder="1" applyAlignment="1">
      <alignment horizontal="center"/>
    </xf>
    <xf numFmtId="1" fontId="38" fillId="16" borderId="74" xfId="0" applyNumberFormat="1" applyFont="1" applyFill="1" applyBorder="1" applyAlignment="1">
      <alignment horizontal="center"/>
    </xf>
    <xf numFmtId="2" fontId="39" fillId="14" borderId="74" xfId="0" applyNumberFormat="1" applyFont="1" applyFill="1" applyBorder="1" applyAlignment="1">
      <alignment horizontal="center"/>
    </xf>
    <xf numFmtId="2" fontId="18" fillId="13" borderId="74" xfId="0" applyNumberFormat="1" applyFont="1" applyFill="1" applyBorder="1" applyAlignment="1">
      <alignment horizontal="center"/>
    </xf>
    <xf numFmtId="1" fontId="38" fillId="17" borderId="74" xfId="0" applyNumberFormat="1" applyFont="1" applyFill="1" applyBorder="1" applyAlignment="1">
      <alignment horizontal="center"/>
    </xf>
    <xf numFmtId="2" fontId="38" fillId="14" borderId="74" xfId="0" applyNumberFormat="1" applyFont="1" applyFill="1" applyBorder="1" applyAlignment="1">
      <alignment horizontal="center"/>
    </xf>
    <xf numFmtId="2" fontId="38" fillId="13" borderId="74" xfId="0" applyNumberFormat="1" applyFont="1" applyFill="1" applyBorder="1" applyAlignment="1">
      <alignment horizontal="center"/>
    </xf>
    <xf numFmtId="0" fontId="29" fillId="0" borderId="74" xfId="0" applyFont="1" applyBorder="1" applyAlignment="1">
      <alignment horizontal="center"/>
    </xf>
    <xf numFmtId="1" fontId="38" fillId="0" borderId="102" xfId="0" applyNumberFormat="1" applyFont="1" applyBorder="1" applyAlignment="1">
      <alignment horizontal="center"/>
    </xf>
    <xf numFmtId="1" fontId="1" fillId="0" borderId="74" xfId="0" applyNumberFormat="1" applyFont="1" applyBorder="1" applyAlignment="1" applyProtection="1">
      <alignment horizontal="center"/>
    </xf>
    <xf numFmtId="2" fontId="11" fillId="0" borderId="74" xfId="0" applyNumberFormat="1" applyFont="1" applyBorder="1" applyAlignment="1" applyProtection="1">
      <alignment horizontal="center"/>
    </xf>
    <xf numFmtId="2" fontId="3" fillId="0" borderId="74" xfId="0" applyNumberFormat="1" applyFont="1" applyBorder="1" applyAlignment="1" applyProtection="1">
      <alignment horizontal="center"/>
    </xf>
    <xf numFmtId="0" fontId="9" fillId="0" borderId="74" xfId="0" applyFont="1" applyBorder="1" applyAlignment="1" applyProtection="1">
      <alignment horizontal="center"/>
    </xf>
    <xf numFmtId="2" fontId="9" fillId="0" borderId="74" xfId="0" applyNumberFormat="1" applyFont="1" applyBorder="1" applyAlignment="1" applyProtection="1">
      <alignment horizontal="center"/>
    </xf>
    <xf numFmtId="0" fontId="23" fillId="0" borderId="74" xfId="0" applyFont="1" applyBorder="1" applyAlignment="1" applyProtection="1">
      <alignment horizontal="center"/>
    </xf>
    <xf numFmtId="0" fontId="6" fillId="0" borderId="74" xfId="0" applyFont="1" applyBorder="1" applyAlignment="1" applyProtection="1">
      <alignment horizontal="center"/>
    </xf>
    <xf numFmtId="0" fontId="11" fillId="11" borderId="1" xfId="0" applyFont="1" applyFill="1" applyBorder="1" applyAlignment="1" applyProtection="1">
      <alignment textRotation="90"/>
    </xf>
    <xf numFmtId="0" fontId="15" fillId="24" borderId="65" xfId="0" applyFont="1" applyFill="1" applyBorder="1" applyAlignment="1">
      <alignment textRotation="90"/>
    </xf>
    <xf numFmtId="164" fontId="29" fillId="14" borderId="130" xfId="0" applyNumberFormat="1" applyFont="1" applyFill="1" applyBorder="1" applyAlignment="1">
      <alignment horizontal="center"/>
    </xf>
    <xf numFmtId="0" fontId="29" fillId="0" borderId="131" xfId="0" applyFont="1" applyBorder="1" applyAlignment="1">
      <alignment horizontal="center"/>
    </xf>
    <xf numFmtId="0" fontId="29" fillId="0" borderId="131" xfId="0" applyFont="1" applyBorder="1"/>
    <xf numFmtId="164" fontId="32" fillId="0" borderId="131" xfId="0" applyNumberFormat="1" applyFont="1" applyBorder="1" applyAlignment="1">
      <alignment horizontal="center"/>
    </xf>
    <xf numFmtId="164" fontId="33" fillId="12" borderId="131" xfId="0" applyNumberFormat="1" applyFont="1" applyFill="1" applyBorder="1" applyAlignment="1">
      <alignment horizontal="center"/>
    </xf>
    <xf numFmtId="164" fontId="34" fillId="15" borderId="131" xfId="0" applyNumberFormat="1" applyFont="1" applyFill="1" applyBorder="1" applyAlignment="1">
      <alignment horizontal="center"/>
    </xf>
    <xf numFmtId="164" fontId="33" fillId="15" borderId="131" xfId="0" applyNumberFormat="1" applyFont="1" applyFill="1" applyBorder="1" applyAlignment="1">
      <alignment horizontal="center"/>
    </xf>
    <xf numFmtId="0" fontId="35" fillId="0" borderId="131" xfId="0" applyFont="1" applyBorder="1" applyAlignment="1">
      <alignment horizontal="center" textRotation="90"/>
    </xf>
    <xf numFmtId="164" fontId="29" fillId="13" borderId="130" xfId="0" applyNumberFormat="1" applyFont="1" applyFill="1" applyBorder="1" applyAlignment="1">
      <alignment horizontal="center"/>
    </xf>
    <xf numFmtId="1" fontId="14" fillId="13" borderId="131" xfId="0" applyNumberFormat="1" applyFont="1" applyFill="1" applyBorder="1" applyAlignment="1">
      <alignment horizontal="center"/>
    </xf>
    <xf numFmtId="1" fontId="29" fillId="13" borderId="131" xfId="0" applyNumberFormat="1" applyFont="1" applyFill="1" applyBorder="1" applyAlignment="1">
      <alignment horizontal="center"/>
    </xf>
    <xf numFmtId="164" fontId="32" fillId="0" borderId="90" xfId="0" applyNumberFormat="1" applyFont="1" applyBorder="1" applyAlignment="1">
      <alignment horizontal="center"/>
    </xf>
    <xf numFmtId="164" fontId="33" fillId="12" borderId="90" xfId="0" applyNumberFormat="1" applyFont="1" applyFill="1" applyBorder="1" applyAlignment="1">
      <alignment horizontal="center"/>
    </xf>
    <xf numFmtId="164" fontId="34" fillId="15" borderId="90" xfId="0" applyNumberFormat="1" applyFont="1" applyFill="1" applyBorder="1" applyAlignment="1">
      <alignment horizontal="center"/>
    </xf>
    <xf numFmtId="164" fontId="33" fillId="15" borderId="90" xfId="0" applyNumberFormat="1" applyFont="1" applyFill="1" applyBorder="1" applyAlignment="1">
      <alignment horizontal="center"/>
    </xf>
    <xf numFmtId="0" fontId="35" fillId="0" borderId="90" xfId="0" applyFont="1" applyBorder="1" applyAlignment="1">
      <alignment horizontal="center" textRotation="90"/>
    </xf>
    <xf numFmtId="164" fontId="29" fillId="0" borderId="120" xfId="0" applyNumberFormat="1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0" fontId="29" fillId="0" borderId="90" xfId="0" applyFont="1" applyBorder="1"/>
    <xf numFmtId="0" fontId="6" fillId="0" borderId="6" xfId="0" applyFont="1" applyBorder="1" applyProtection="1"/>
    <xf numFmtId="0" fontId="5" fillId="0" borderId="13" xfId="0" applyFont="1" applyBorder="1" applyAlignment="1" applyProtection="1">
      <alignment horizontal="center" textRotation="90"/>
    </xf>
    <xf numFmtId="0" fontId="5" fillId="14" borderId="30" xfId="0" applyFont="1" applyFill="1" applyBorder="1" applyAlignment="1" applyProtection="1">
      <alignment horizontal="center" textRotation="90"/>
    </xf>
    <xf numFmtId="0" fontId="10" fillId="18" borderId="4" xfId="0" applyFont="1" applyFill="1" applyBorder="1" applyAlignment="1" applyProtection="1">
      <alignment horizontal="center"/>
    </xf>
    <xf numFmtId="0" fontId="10" fillId="18" borderId="7" xfId="0" applyFont="1" applyFill="1" applyBorder="1" applyProtection="1"/>
    <xf numFmtId="0" fontId="10" fillId="18" borderId="8" xfId="0" applyFont="1" applyFill="1" applyBorder="1" applyProtection="1"/>
    <xf numFmtId="0" fontId="10" fillId="13" borderId="4" xfId="0" applyFont="1" applyFill="1" applyBorder="1" applyAlignment="1" applyProtection="1">
      <alignment horizontal="center"/>
    </xf>
    <xf numFmtId="0" fontId="10" fillId="13" borderId="7" xfId="0" applyFont="1" applyFill="1" applyBorder="1" applyProtection="1"/>
    <xf numFmtId="0" fontId="10" fillId="13" borderId="9" xfId="0" applyFont="1" applyFill="1" applyBorder="1" applyAlignment="1" applyProtection="1">
      <alignment horizontal="center"/>
    </xf>
    <xf numFmtId="0" fontId="10" fillId="18" borderId="10" xfId="0" applyFont="1" applyFill="1" applyBorder="1" applyProtection="1"/>
    <xf numFmtId="0" fontId="10" fillId="18" borderId="11" xfId="0" applyFont="1" applyFill="1" applyBorder="1" applyProtection="1"/>
    <xf numFmtId="0" fontId="10" fillId="13" borderId="29" xfId="0" applyFont="1" applyFill="1" applyBorder="1" applyAlignment="1" applyProtection="1">
      <alignment horizontal="center"/>
    </xf>
    <xf numFmtId="0" fontId="10" fillId="13" borderId="6" xfId="0" applyFont="1" applyFill="1" applyBorder="1" applyAlignment="1" applyProtection="1">
      <alignment horizontal="center"/>
    </xf>
    <xf numFmtId="0" fontId="10" fillId="18" borderId="13" xfId="0" applyFont="1" applyFill="1" applyBorder="1" applyProtection="1"/>
    <xf numFmtId="0" fontId="10" fillId="18" borderId="14" xfId="0" applyFont="1" applyFill="1" applyBorder="1" applyProtection="1"/>
    <xf numFmtId="0" fontId="10" fillId="13" borderId="5" xfId="0" applyFont="1" applyFill="1" applyBorder="1" applyAlignment="1" applyProtection="1">
      <alignment horizontal="center"/>
    </xf>
    <xf numFmtId="0" fontId="10" fillId="13" borderId="15" xfId="0" applyFont="1" applyFill="1" applyBorder="1" applyProtection="1"/>
    <xf numFmtId="0" fontId="10" fillId="13" borderId="16" xfId="0" applyFont="1" applyFill="1" applyBorder="1" applyProtection="1"/>
    <xf numFmtId="0" fontId="10" fillId="13" borderId="8" xfId="0" applyFont="1" applyFill="1" applyBorder="1" applyProtection="1"/>
    <xf numFmtId="164" fontId="14" fillId="18" borderId="19" xfId="0" applyNumberFormat="1" applyFont="1" applyFill="1" applyBorder="1" applyAlignment="1" applyProtection="1">
      <alignment horizontal="center"/>
    </xf>
    <xf numFmtId="0" fontId="30" fillId="0" borderId="94" xfId="0" applyFont="1" applyBorder="1" applyAlignment="1">
      <alignment horizontal="center" textRotation="90"/>
    </xf>
    <xf numFmtId="0" fontId="15" fillId="0" borderId="84" xfId="0" applyFont="1" applyBorder="1" applyAlignment="1">
      <alignment horizontal="center" textRotation="90"/>
    </xf>
    <xf numFmtId="1" fontId="38" fillId="0" borderId="107" xfId="0" applyNumberFormat="1" applyFont="1" applyBorder="1" applyAlignment="1">
      <alignment horizontal="center"/>
    </xf>
    <xf numFmtId="164" fontId="33" fillId="14" borderId="88" xfId="0" applyNumberFormat="1" applyFont="1" applyFill="1" applyBorder="1" applyAlignment="1">
      <alignment horizontal="center"/>
    </xf>
    <xf numFmtId="164" fontId="33" fillId="14" borderId="114" xfId="0" applyNumberFormat="1" applyFont="1" applyFill="1" applyBorder="1" applyAlignment="1">
      <alignment horizontal="center"/>
    </xf>
    <xf numFmtId="0" fontId="29" fillId="0" borderId="120" xfId="0" applyFont="1" applyBorder="1" applyAlignment="1" applyProtection="1">
      <alignment horizontal="center"/>
    </xf>
    <xf numFmtId="0" fontId="29" fillId="0" borderId="122" xfId="0" applyFont="1" applyBorder="1" applyAlignment="1" applyProtection="1">
      <alignment horizontal="center"/>
    </xf>
    <xf numFmtId="164" fontId="29" fillId="0" borderId="120" xfId="0" applyNumberFormat="1" applyFont="1" applyBorder="1" applyAlignment="1" applyProtection="1">
      <alignment horizontal="center"/>
    </xf>
    <xf numFmtId="164" fontId="29" fillId="0" borderId="88" xfId="0" applyNumberFormat="1" applyFont="1" applyBorder="1" applyAlignment="1" applyProtection="1">
      <alignment horizontal="center"/>
    </xf>
    <xf numFmtId="164" fontId="29" fillId="0" borderId="114" xfId="0" applyNumberFormat="1" applyFont="1" applyBorder="1" applyAlignment="1" applyProtection="1">
      <alignment horizontal="center"/>
    </xf>
    <xf numFmtId="164" fontId="29" fillId="13" borderId="108" xfId="0" applyNumberFormat="1" applyFont="1" applyFill="1" applyBorder="1" applyAlignment="1">
      <alignment horizontal="center" vertical="center"/>
    </xf>
    <xf numFmtId="164" fontId="14" fillId="0" borderId="19" xfId="0" applyNumberFormat="1" applyFont="1" applyBorder="1" applyProtection="1"/>
    <xf numFmtId="164" fontId="14" fillId="4" borderId="19" xfId="0" applyNumberFormat="1" applyFont="1" applyFill="1" applyBorder="1" applyAlignment="1" applyProtection="1">
      <alignment horizontal="center"/>
    </xf>
    <xf numFmtId="164" fontId="2" fillId="13" borderId="19" xfId="0" applyNumberFormat="1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 textRotation="90"/>
    </xf>
    <xf numFmtId="164" fontId="10" fillId="2" borderId="19" xfId="0" applyNumberFormat="1" applyFont="1" applyFill="1" applyBorder="1" applyAlignment="1" applyProtection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/>
    </xf>
    <xf numFmtId="164" fontId="10" fillId="0" borderId="19" xfId="0" applyNumberFormat="1" applyFont="1" applyBorder="1" applyAlignment="1" applyProtection="1">
      <alignment horizontal="center"/>
    </xf>
    <xf numFmtId="0" fontId="10" fillId="0" borderId="4" xfId="0" applyFont="1" applyBorder="1" applyProtection="1"/>
    <xf numFmtId="164" fontId="30" fillId="12" borderId="5" xfId="0" applyNumberFormat="1" applyFont="1" applyFill="1" applyBorder="1" applyAlignment="1">
      <alignment horizontal="center"/>
    </xf>
    <xf numFmtId="164" fontId="30" fillId="12" borderId="4" xfId="0" applyNumberFormat="1" applyFont="1" applyFill="1" applyBorder="1" applyAlignment="1">
      <alignment horizontal="center"/>
    </xf>
    <xf numFmtId="2" fontId="39" fillId="14" borderId="20" xfId="0" applyNumberFormat="1" applyFont="1" applyFill="1" applyBorder="1" applyAlignment="1">
      <alignment horizontal="center"/>
    </xf>
    <xf numFmtId="2" fontId="39" fillId="14" borderId="17" xfId="0" applyNumberFormat="1" applyFont="1" applyFill="1" applyBorder="1" applyAlignment="1">
      <alignment horizontal="center"/>
    </xf>
    <xf numFmtId="2" fontId="39" fillId="14" borderId="44" xfId="0" applyNumberFormat="1" applyFont="1" applyFill="1" applyBorder="1" applyAlignment="1">
      <alignment horizontal="center"/>
    </xf>
    <xf numFmtId="2" fontId="39" fillId="14" borderId="45" xfId="0" applyNumberFormat="1" applyFont="1" applyFill="1" applyBorder="1" applyAlignment="1">
      <alignment horizontal="center"/>
    </xf>
    <xf numFmtId="164" fontId="2" fillId="2" borderId="102" xfId="0" applyNumberFormat="1" applyFont="1" applyFill="1" applyBorder="1" applyProtection="1"/>
    <xf numFmtId="2" fontId="39" fillId="14" borderId="77" xfId="0" applyNumberFormat="1" applyFont="1" applyFill="1" applyBorder="1" applyAlignment="1">
      <alignment horizontal="center"/>
    </xf>
    <xf numFmtId="164" fontId="2" fillId="0" borderId="133" xfId="0" applyNumberFormat="1" applyFont="1" applyBorder="1" applyProtection="1"/>
    <xf numFmtId="2" fontId="39" fillId="14" borderId="133" xfId="0" applyNumberFormat="1" applyFont="1" applyFill="1" applyBorder="1" applyAlignment="1">
      <alignment horizontal="center"/>
    </xf>
    <xf numFmtId="164" fontId="10" fillId="0" borderId="102" xfId="0" applyNumberFormat="1" applyFont="1" applyBorder="1" applyProtection="1"/>
    <xf numFmtId="0" fontId="10" fillId="0" borderId="74" xfId="0" applyFont="1" applyBorder="1" applyProtection="1"/>
    <xf numFmtId="164" fontId="10" fillId="0" borderId="74" xfId="0" applyNumberFormat="1" applyFont="1" applyBorder="1" applyAlignment="1" applyProtection="1">
      <alignment horizontal="center"/>
    </xf>
    <xf numFmtId="164" fontId="11" fillId="3" borderId="74" xfId="0" applyNumberFormat="1" applyFont="1" applyFill="1" applyBorder="1" applyAlignment="1" applyProtection="1">
      <alignment horizontal="center"/>
    </xf>
    <xf numFmtId="2" fontId="11" fillId="14" borderId="74" xfId="0" applyNumberFormat="1" applyFont="1" applyFill="1" applyBorder="1" applyAlignment="1">
      <alignment horizontal="center"/>
    </xf>
    <xf numFmtId="0" fontId="7" fillId="0" borderId="74" xfId="0" applyFont="1" applyBorder="1" applyProtection="1"/>
    <xf numFmtId="2" fontId="39" fillId="14" borderId="100" xfId="0" applyNumberFormat="1" applyFont="1" applyFill="1" applyBorder="1" applyAlignment="1">
      <alignment horizontal="center"/>
    </xf>
    <xf numFmtId="164" fontId="2" fillId="0" borderId="135" xfId="0" applyNumberFormat="1" applyFont="1" applyBorder="1" applyAlignment="1" applyProtection="1">
      <alignment horizontal="center"/>
    </xf>
    <xf numFmtId="164" fontId="6" fillId="0" borderId="102" xfId="0" applyNumberFormat="1" applyFont="1" applyBorder="1" applyProtection="1"/>
    <xf numFmtId="1" fontId="1" fillId="0" borderId="102" xfId="0" applyNumberFormat="1" applyFont="1" applyBorder="1" applyAlignment="1" applyProtection="1">
      <alignment horizontal="center"/>
    </xf>
    <xf numFmtId="2" fontId="15" fillId="0" borderId="136" xfId="0" applyNumberFormat="1" applyFont="1" applyBorder="1" applyAlignment="1" applyProtection="1">
      <alignment horizontal="center"/>
    </xf>
    <xf numFmtId="2" fontId="16" fillId="0" borderId="137" xfId="0" applyNumberFormat="1" applyFont="1" applyBorder="1" applyAlignment="1" applyProtection="1">
      <alignment horizontal="center"/>
    </xf>
    <xf numFmtId="0" fontId="24" fillId="0" borderId="74" xfId="0" applyFont="1" applyBorder="1" applyAlignment="1" applyProtection="1">
      <alignment horizontal="center"/>
    </xf>
    <xf numFmtId="1" fontId="1" fillId="8" borderId="135" xfId="0" applyNumberFormat="1" applyFont="1" applyFill="1" applyBorder="1" applyAlignment="1" applyProtection="1">
      <alignment horizontal="center"/>
    </xf>
    <xf numFmtId="2" fontId="18" fillId="2" borderId="135" xfId="0" applyNumberFormat="1" applyFont="1" applyFill="1" applyBorder="1" applyAlignment="1" applyProtection="1">
      <alignment horizontal="center"/>
    </xf>
    <xf numFmtId="164" fontId="2" fillId="0" borderId="102" xfId="0" applyNumberFormat="1" applyFont="1" applyBorder="1" applyAlignment="1" applyProtection="1">
      <alignment horizontal="center"/>
    </xf>
    <xf numFmtId="2" fontId="15" fillId="0" borderId="74" xfId="0" applyNumberFormat="1" applyFont="1" applyBorder="1" applyAlignment="1" applyProtection="1">
      <alignment horizontal="center"/>
    </xf>
    <xf numFmtId="2" fontId="16" fillId="0" borderId="74" xfId="0" applyNumberFormat="1" applyFont="1" applyBorder="1" applyAlignment="1" applyProtection="1">
      <alignment horizontal="center"/>
    </xf>
    <xf numFmtId="0" fontId="19" fillId="0" borderId="74" xfId="0" applyFont="1" applyBorder="1" applyAlignment="1" applyProtection="1">
      <alignment horizontal="center"/>
    </xf>
    <xf numFmtId="1" fontId="1" fillId="8" borderId="74" xfId="0" applyNumberFormat="1" applyFont="1" applyFill="1" applyBorder="1" applyAlignment="1" applyProtection="1">
      <alignment horizontal="center"/>
    </xf>
    <xf numFmtId="2" fontId="18" fillId="2" borderId="74" xfId="0" applyNumberFormat="1" applyFont="1" applyFill="1" applyBorder="1" applyAlignment="1" applyProtection="1">
      <alignment horizontal="center"/>
    </xf>
    <xf numFmtId="0" fontId="14" fillId="0" borderId="74" xfId="0" applyFont="1" applyBorder="1" applyAlignment="1" applyProtection="1">
      <alignment horizontal="center"/>
    </xf>
    <xf numFmtId="0" fontId="41" fillId="14" borderId="74" xfId="0" applyFont="1" applyFill="1" applyBorder="1" applyAlignment="1" applyProtection="1">
      <alignment horizontal="center"/>
    </xf>
    <xf numFmtId="1" fontId="39" fillId="2" borderId="74" xfId="0" applyNumberFormat="1" applyFont="1" applyFill="1" applyBorder="1" applyAlignment="1" applyProtection="1">
      <alignment horizontal="center"/>
    </xf>
    <xf numFmtId="2" fontId="11" fillId="13" borderId="74" xfId="0" applyNumberFormat="1" applyFont="1" applyFill="1" applyBorder="1" applyAlignment="1">
      <alignment horizontal="center"/>
    </xf>
    <xf numFmtId="0" fontId="7" fillId="0" borderId="77" xfId="0" applyFont="1" applyBorder="1" applyProtection="1"/>
    <xf numFmtId="164" fontId="6" fillId="14" borderId="102" xfId="0" applyNumberFormat="1" applyFont="1" applyFill="1" applyBorder="1" applyAlignment="1" applyProtection="1">
      <alignment horizontal="center"/>
    </xf>
    <xf numFmtId="164" fontId="6" fillId="0" borderId="102" xfId="0" applyNumberFormat="1" applyFont="1" applyBorder="1" applyAlignment="1" applyProtection="1"/>
    <xf numFmtId="164" fontId="14" fillId="13" borderId="102" xfId="0" applyNumberFormat="1" applyFont="1" applyFill="1" applyBorder="1" applyAlignment="1" applyProtection="1">
      <alignment horizontal="center"/>
    </xf>
    <xf numFmtId="1" fontId="14" fillId="0" borderId="74" xfId="0" applyNumberFormat="1" applyFont="1" applyBorder="1" applyAlignment="1" applyProtection="1">
      <alignment horizontal="center"/>
    </xf>
    <xf numFmtId="0" fontId="19" fillId="0" borderId="77" xfId="0" applyFont="1" applyBorder="1" applyAlignment="1" applyProtection="1">
      <alignment horizontal="center"/>
    </xf>
    <xf numFmtId="1" fontId="1" fillId="8" borderId="102" xfId="0" applyNumberFormat="1" applyFont="1" applyFill="1" applyBorder="1" applyAlignment="1" applyProtection="1">
      <alignment horizontal="center"/>
    </xf>
    <xf numFmtId="1" fontId="18" fillId="2" borderId="74" xfId="0" applyNumberFormat="1" applyFont="1" applyFill="1" applyBorder="1" applyAlignment="1" applyProtection="1">
      <alignment horizontal="center"/>
    </xf>
    <xf numFmtId="2" fontId="38" fillId="14" borderId="77" xfId="0" applyNumberFormat="1" applyFont="1" applyFill="1" applyBorder="1" applyAlignment="1">
      <alignment horizontal="center"/>
    </xf>
    <xf numFmtId="1" fontId="1" fillId="0" borderId="138" xfId="0" applyNumberFormat="1" applyFont="1" applyBorder="1" applyAlignment="1" applyProtection="1">
      <alignment horizontal="center"/>
    </xf>
    <xf numFmtId="2" fontId="15" fillId="0" borderId="78" xfId="0" applyNumberFormat="1" applyFont="1" applyBorder="1" applyAlignment="1" applyProtection="1">
      <alignment horizontal="center"/>
    </xf>
    <xf numFmtId="2" fontId="16" fillId="0" borderId="78" xfId="0" applyNumberFormat="1" applyFont="1" applyBorder="1" applyAlignment="1" applyProtection="1">
      <alignment horizontal="center"/>
    </xf>
    <xf numFmtId="0" fontId="19" fillId="0" borderId="139" xfId="0" applyFont="1" applyBorder="1" applyAlignment="1" applyProtection="1">
      <alignment horizontal="center"/>
    </xf>
    <xf numFmtId="1" fontId="1" fillId="8" borderId="138" xfId="0" applyNumberFormat="1" applyFont="1" applyFill="1" applyBorder="1" applyAlignment="1" applyProtection="1">
      <alignment horizontal="center"/>
    </xf>
    <xf numFmtId="2" fontId="18" fillId="18" borderId="78" xfId="0" applyNumberFormat="1" applyFont="1" applyFill="1" applyBorder="1" applyAlignment="1" applyProtection="1">
      <alignment horizontal="center"/>
    </xf>
    <xf numFmtId="1" fontId="1" fillId="0" borderId="78" xfId="0" applyNumberFormat="1" applyFont="1" applyBorder="1" applyAlignment="1" applyProtection="1">
      <alignment horizontal="center"/>
    </xf>
    <xf numFmtId="1" fontId="39" fillId="2" borderId="78" xfId="0" applyNumberFormat="1" applyFont="1" applyFill="1" applyBorder="1" applyAlignment="1" applyProtection="1">
      <alignment horizontal="center"/>
    </xf>
    <xf numFmtId="2" fontId="18" fillId="2" borderId="78" xfId="0" applyNumberFormat="1" applyFont="1" applyFill="1" applyBorder="1" applyAlignment="1" applyProtection="1">
      <alignment horizontal="center"/>
    </xf>
    <xf numFmtId="2" fontId="11" fillId="13" borderId="78" xfId="0" applyNumberFormat="1" applyFont="1" applyFill="1" applyBorder="1" applyAlignment="1">
      <alignment horizontal="center"/>
    </xf>
    <xf numFmtId="1" fontId="38" fillId="0" borderId="114" xfId="0" applyNumberFormat="1" applyFont="1" applyBorder="1" applyAlignment="1">
      <alignment horizontal="center"/>
    </xf>
    <xf numFmtId="2" fontId="11" fillId="0" borderId="114" xfId="0" applyNumberFormat="1" applyFont="1" applyBorder="1" applyAlignment="1">
      <alignment horizontal="center"/>
    </xf>
    <xf numFmtId="2" fontId="3" fillId="0" borderId="114" xfId="0" applyNumberFormat="1" applyFont="1" applyBorder="1" applyAlignment="1">
      <alignment horizontal="center"/>
    </xf>
    <xf numFmtId="2" fontId="38" fillId="14" borderId="94" xfId="0" applyNumberFormat="1" applyFont="1" applyFill="1" applyBorder="1" applyAlignment="1">
      <alignment horizontal="center"/>
    </xf>
    <xf numFmtId="164" fontId="6" fillId="2" borderId="102" xfId="0" applyNumberFormat="1" applyFont="1" applyFill="1" applyBorder="1" applyAlignment="1" applyProtection="1"/>
    <xf numFmtId="1" fontId="6" fillId="2" borderId="74" xfId="0" applyNumberFormat="1" applyFont="1" applyFill="1" applyBorder="1" applyAlignment="1" applyProtection="1">
      <alignment horizontal="center" vertical="center"/>
    </xf>
    <xf numFmtId="0" fontId="0" fillId="13" borderId="74" xfId="0" applyFill="1" applyBorder="1" applyProtection="1"/>
    <xf numFmtId="164" fontId="2" fillId="13" borderId="102" xfId="0" applyNumberFormat="1" applyFont="1" applyFill="1" applyBorder="1" applyAlignment="1" applyProtection="1">
      <alignment horizontal="center"/>
    </xf>
    <xf numFmtId="164" fontId="2" fillId="13" borderId="74" xfId="0" applyNumberFormat="1" applyFont="1" applyFill="1" applyBorder="1" applyAlignment="1" applyProtection="1">
      <alignment horizontal="center"/>
    </xf>
    <xf numFmtId="164" fontId="1" fillId="18" borderId="74" xfId="0" applyNumberFormat="1" applyFont="1" applyFill="1" applyBorder="1" applyAlignment="1" applyProtection="1">
      <alignment horizontal="center"/>
    </xf>
    <xf numFmtId="2" fontId="39" fillId="13" borderId="74" xfId="0" applyNumberFormat="1" applyFont="1" applyFill="1" applyBorder="1" applyAlignment="1">
      <alignment horizontal="center"/>
    </xf>
    <xf numFmtId="0" fontId="5" fillId="13" borderId="74" xfId="0" applyFont="1" applyFill="1" applyBorder="1" applyAlignment="1" applyProtection="1">
      <alignment horizontal="center" textRotation="90"/>
    </xf>
    <xf numFmtId="164" fontId="6" fillId="13" borderId="102" xfId="0" applyNumberFormat="1" applyFont="1" applyFill="1" applyBorder="1" applyAlignment="1" applyProtection="1">
      <alignment horizontal="center"/>
    </xf>
    <xf numFmtId="164" fontId="30" fillId="12" borderId="74" xfId="0" applyNumberFormat="1" applyFont="1" applyFill="1" applyBorder="1" applyAlignment="1">
      <alignment horizontal="center"/>
    </xf>
    <xf numFmtId="164" fontId="6" fillId="13" borderId="74" xfId="0" applyNumberFormat="1" applyFont="1" applyFill="1" applyBorder="1" applyAlignment="1" applyProtection="1">
      <alignment horizontal="center"/>
    </xf>
    <xf numFmtId="0" fontId="2" fillId="14" borderId="7" xfId="0" applyFont="1" applyFill="1" applyBorder="1" applyProtection="1"/>
    <xf numFmtId="0" fontId="2" fillId="14" borderId="134" xfId="0" applyFont="1" applyFill="1" applyBorder="1" applyProtection="1"/>
    <xf numFmtId="0" fontId="2" fillId="14" borderId="135" xfId="0" applyFont="1" applyFill="1" applyBorder="1" applyProtection="1"/>
    <xf numFmtId="49" fontId="2" fillId="14" borderId="4" xfId="0" applyNumberFormat="1" applyFont="1" applyFill="1" applyBorder="1" applyAlignment="1" applyProtection="1">
      <alignment horizontal="center"/>
    </xf>
    <xf numFmtId="0" fontId="2" fillId="14" borderId="4" xfId="0" applyFont="1" applyFill="1" applyBorder="1" applyAlignment="1" applyProtection="1">
      <alignment horizontal="center"/>
    </xf>
    <xf numFmtId="0" fontId="2" fillId="14" borderId="7" xfId="0" applyFont="1" applyFill="1" applyBorder="1" applyAlignment="1" applyProtection="1">
      <alignment horizontal="center"/>
    </xf>
    <xf numFmtId="0" fontId="2" fillId="0" borderId="74" xfId="0" applyFont="1" applyBorder="1" applyProtection="1"/>
    <xf numFmtId="49" fontId="2" fillId="14" borderId="74" xfId="0" applyNumberFormat="1" applyFont="1" applyFill="1" applyBorder="1" applyAlignment="1" applyProtection="1">
      <alignment horizontal="center"/>
    </xf>
    <xf numFmtId="0" fontId="2" fillId="14" borderId="74" xfId="0" applyFont="1" applyFill="1" applyBorder="1" applyAlignment="1" applyProtection="1">
      <alignment horizontal="center"/>
    </xf>
    <xf numFmtId="0" fontId="2" fillId="14" borderId="77" xfId="0" applyFont="1" applyFill="1" applyBorder="1" applyAlignment="1" applyProtection="1">
      <alignment horizontal="center"/>
    </xf>
    <xf numFmtId="14" fontId="2" fillId="0" borderId="6" xfId="0" applyNumberFormat="1" applyFont="1" applyBorder="1" applyAlignment="1" applyProtection="1">
      <alignment horizontal="center"/>
    </xf>
    <xf numFmtId="164" fontId="6" fillId="0" borderId="122" xfId="0" applyNumberFormat="1" applyFont="1" applyBorder="1" applyAlignment="1" applyProtection="1">
      <alignment horizontal="center"/>
    </xf>
    <xf numFmtId="164" fontId="46" fillId="14" borderId="88" xfId="0" applyNumberFormat="1" applyFont="1" applyFill="1" applyBorder="1" applyAlignment="1">
      <alignment horizontal="center"/>
    </xf>
    <xf numFmtId="0" fontId="35" fillId="14" borderId="121" xfId="0" applyFont="1" applyFill="1" applyBorder="1" applyAlignment="1">
      <alignment horizontal="center" textRotation="90"/>
    </xf>
    <xf numFmtId="164" fontId="46" fillId="14" borderId="114" xfId="0" applyNumberFormat="1" applyFont="1" applyFill="1" applyBorder="1" applyAlignment="1">
      <alignment horizontal="center"/>
    </xf>
    <xf numFmtId="0" fontId="35" fillId="14" borderId="123" xfId="0" applyFont="1" applyFill="1" applyBorder="1" applyAlignment="1">
      <alignment horizontal="center" textRotation="90"/>
    </xf>
    <xf numFmtId="164" fontId="6" fillId="0" borderId="106" xfId="0" applyNumberFormat="1" applyFont="1" applyBorder="1" applyAlignment="1" applyProtection="1">
      <alignment horizontal="center"/>
    </xf>
    <xf numFmtId="164" fontId="6" fillId="0" borderId="116" xfId="0" applyNumberFormat="1" applyFont="1" applyBorder="1" applyAlignment="1" applyProtection="1">
      <alignment horizontal="center"/>
    </xf>
    <xf numFmtId="164" fontId="6" fillId="0" borderId="88" xfId="0" applyNumberFormat="1" applyFont="1" applyBorder="1" applyProtection="1"/>
    <xf numFmtId="0" fontId="35" fillId="14" borderId="107" xfId="0" applyFont="1" applyFill="1" applyBorder="1" applyAlignment="1">
      <alignment horizontal="center" textRotation="90"/>
    </xf>
    <xf numFmtId="0" fontId="35" fillId="14" borderId="140" xfId="0" applyFont="1" applyFill="1" applyBorder="1" applyAlignment="1">
      <alignment horizontal="center" textRotation="90"/>
    </xf>
    <xf numFmtId="164" fontId="6" fillId="0" borderId="120" xfId="0" applyNumberFormat="1" applyFont="1" applyBorder="1" applyProtection="1"/>
    <xf numFmtId="164" fontId="6" fillId="0" borderId="127" xfId="0" applyNumberFormat="1" applyFont="1" applyBorder="1" applyProtection="1"/>
    <xf numFmtId="164" fontId="6" fillId="0" borderId="141" xfId="0" applyNumberFormat="1" applyFont="1" applyBorder="1" applyProtection="1"/>
    <xf numFmtId="1" fontId="38" fillId="0" borderId="132" xfId="0" applyNumberFormat="1" applyFont="1" applyBorder="1" applyAlignment="1">
      <alignment horizontal="center"/>
    </xf>
    <xf numFmtId="0" fontId="26" fillId="0" borderId="6" xfId="0" applyFont="1" applyBorder="1" applyProtection="1"/>
    <xf numFmtId="0" fontId="42" fillId="0" borderId="6" xfId="0" applyFont="1" applyBorder="1" applyAlignment="1" applyProtection="1">
      <alignment horizontal="center"/>
    </xf>
    <xf numFmtId="0" fontId="42" fillId="0" borderId="6" xfId="0" applyFont="1" applyBorder="1" applyProtection="1"/>
    <xf numFmtId="0" fontId="42" fillId="0" borderId="13" xfId="0" applyFont="1" applyBorder="1" applyProtection="1"/>
    <xf numFmtId="0" fontId="42" fillId="0" borderId="14" xfId="0" applyFont="1" applyBorder="1" applyProtection="1"/>
    <xf numFmtId="0" fontId="7" fillId="2" borderId="57" xfId="0" applyFont="1" applyFill="1" applyBorder="1" applyProtection="1"/>
    <xf numFmtId="164" fontId="6" fillId="2" borderId="14" xfId="0" applyNumberFormat="1" applyFont="1" applyFill="1" applyBorder="1" applyAlignment="1" applyProtection="1">
      <alignment horizontal="center"/>
    </xf>
    <xf numFmtId="0" fontId="35" fillId="14" borderId="13" xfId="0" applyFont="1" applyFill="1" applyBorder="1" applyAlignment="1">
      <alignment horizontal="center" textRotation="90"/>
    </xf>
    <xf numFmtId="164" fontId="6" fillId="14" borderId="14" xfId="0" applyNumberFormat="1" applyFont="1" applyFill="1" applyBorder="1" applyProtection="1"/>
    <xf numFmtId="0" fontId="0" fillId="0" borderId="14" xfId="0" applyBorder="1" applyProtection="1"/>
    <xf numFmtId="164" fontId="38" fillId="0" borderId="88" xfId="0" applyNumberFormat="1" applyFont="1" applyFill="1" applyBorder="1" applyAlignment="1">
      <alignment horizontal="center"/>
    </xf>
    <xf numFmtId="164" fontId="38" fillId="0" borderId="114" xfId="0" applyNumberFormat="1" applyFont="1" applyFill="1" applyBorder="1" applyAlignment="1">
      <alignment horizontal="center"/>
    </xf>
    <xf numFmtId="164" fontId="11" fillId="13" borderId="88" xfId="0" applyNumberFormat="1" applyFont="1" applyFill="1" applyBorder="1" applyAlignment="1">
      <alignment horizontal="center"/>
    </xf>
    <xf numFmtId="164" fontId="39" fillId="14" borderId="88" xfId="0" applyNumberFormat="1" applyFont="1" applyFill="1" applyBorder="1" applyAlignment="1">
      <alignment horizontal="center"/>
    </xf>
    <xf numFmtId="164" fontId="4" fillId="15" borderId="88" xfId="0" applyNumberFormat="1" applyFont="1" applyFill="1" applyBorder="1" applyAlignment="1">
      <alignment horizontal="center"/>
    </xf>
    <xf numFmtId="164" fontId="38" fillId="15" borderId="88" xfId="0" applyNumberFormat="1" applyFont="1" applyFill="1" applyBorder="1" applyAlignment="1">
      <alignment horizontal="center"/>
    </xf>
    <xf numFmtId="0" fontId="35" fillId="0" borderId="88" xfId="0" applyFont="1" applyFill="1" applyBorder="1" applyAlignment="1">
      <alignment horizontal="center" textRotation="90"/>
    </xf>
    <xf numFmtId="164" fontId="11" fillId="13" borderId="114" xfId="0" applyNumberFormat="1" applyFont="1" applyFill="1" applyBorder="1" applyAlignment="1">
      <alignment horizontal="center"/>
    </xf>
    <xf numFmtId="164" fontId="39" fillId="14" borderId="114" xfId="0" applyNumberFormat="1" applyFont="1" applyFill="1" applyBorder="1" applyAlignment="1">
      <alignment horizontal="center"/>
    </xf>
    <xf numFmtId="164" fontId="4" fillId="15" borderId="114" xfId="0" applyNumberFormat="1" applyFont="1" applyFill="1" applyBorder="1" applyAlignment="1">
      <alignment horizontal="center"/>
    </xf>
    <xf numFmtId="164" fontId="38" fillId="15" borderId="114" xfId="0" applyNumberFormat="1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 textRotation="90"/>
    </xf>
    <xf numFmtId="164" fontId="41" fillId="0" borderId="115" xfId="0" applyNumberFormat="1" applyFont="1" applyFill="1" applyBorder="1" applyAlignment="1">
      <alignment horizontal="center"/>
    </xf>
    <xf numFmtId="164" fontId="6" fillId="0" borderId="107" xfId="0" applyNumberFormat="1" applyFont="1" applyBorder="1" applyProtection="1"/>
    <xf numFmtId="164" fontId="6" fillId="0" borderId="128" xfId="0" applyNumberFormat="1" applyFont="1" applyBorder="1" applyProtection="1"/>
    <xf numFmtId="164" fontId="6" fillId="0" borderId="10" xfId="0" applyNumberFormat="1" applyFont="1" applyBorder="1" applyProtection="1"/>
    <xf numFmtId="164" fontId="10" fillId="18" borderId="102" xfId="0" applyNumberFormat="1" applyFont="1" applyFill="1" applyBorder="1" applyProtection="1"/>
    <xf numFmtId="0" fontId="14" fillId="13" borderId="74" xfId="0" applyFont="1" applyFill="1" applyBorder="1" applyAlignment="1" applyProtection="1">
      <alignment horizontal="center"/>
    </xf>
    <xf numFmtId="164" fontId="10" fillId="13" borderId="74" xfId="0" applyNumberFormat="1" applyFont="1" applyFill="1" applyBorder="1" applyAlignment="1" applyProtection="1">
      <alignment horizontal="center"/>
    </xf>
    <xf numFmtId="164" fontId="11" fillId="18" borderId="74" xfId="0" applyNumberFormat="1" applyFont="1" applyFill="1" applyBorder="1" applyAlignment="1" applyProtection="1">
      <alignment horizontal="center"/>
    </xf>
    <xf numFmtId="164" fontId="11" fillId="18" borderId="78" xfId="0" applyNumberFormat="1" applyFont="1" applyFill="1" applyBorder="1" applyAlignment="1" applyProtection="1">
      <alignment horizontal="center"/>
    </xf>
    <xf numFmtId="164" fontId="10" fillId="18" borderId="74" xfId="0" applyNumberFormat="1" applyFont="1" applyFill="1" applyBorder="1" applyAlignment="1" applyProtection="1">
      <alignment horizontal="center"/>
    </xf>
    <xf numFmtId="0" fontId="26" fillId="13" borderId="74" xfId="0" applyFont="1" applyFill="1" applyBorder="1" applyProtection="1"/>
    <xf numFmtId="2" fontId="11" fillId="13" borderId="100" xfId="0" applyNumberFormat="1" applyFont="1" applyFill="1" applyBorder="1" applyAlignment="1">
      <alignment horizontal="center"/>
    </xf>
    <xf numFmtId="164" fontId="41" fillId="0" borderId="142" xfId="0" applyNumberFormat="1" applyFont="1" applyFill="1" applyBorder="1" applyAlignment="1">
      <alignment horizontal="center"/>
    </xf>
    <xf numFmtId="0" fontId="6" fillId="0" borderId="114" xfId="0" applyFont="1" applyBorder="1" applyProtection="1"/>
    <xf numFmtId="0" fontId="6" fillId="0" borderId="0" xfId="0" applyFont="1" applyAlignment="1" applyProtection="1"/>
    <xf numFmtId="164" fontId="11" fillId="0" borderId="88" xfId="0" applyNumberFormat="1" applyFont="1" applyFill="1" applyBorder="1" applyAlignment="1">
      <alignment horizontal="center"/>
    </xf>
    <xf numFmtId="164" fontId="38" fillId="14" borderId="88" xfId="0" applyNumberFormat="1" applyFont="1" applyFill="1" applyBorder="1" applyAlignment="1">
      <alignment horizontal="center"/>
    </xf>
    <xf numFmtId="164" fontId="11" fillId="0" borderId="114" xfId="0" applyNumberFormat="1" applyFont="1" applyFill="1" applyBorder="1" applyAlignment="1">
      <alignment horizontal="center"/>
    </xf>
    <xf numFmtId="164" fontId="38" fillId="14" borderId="114" xfId="0" applyNumberFormat="1" applyFont="1" applyFill="1" applyBorder="1" applyAlignment="1">
      <alignment horizontal="center"/>
    </xf>
    <xf numFmtId="164" fontId="1" fillId="18" borderId="0" xfId="0" applyNumberFormat="1" applyFont="1" applyFill="1" applyBorder="1" applyAlignment="1" applyProtection="1">
      <alignment horizontal="center"/>
    </xf>
    <xf numFmtId="164" fontId="1" fillId="18" borderId="9" xfId="0" applyNumberFormat="1" applyFont="1" applyFill="1" applyBorder="1" applyAlignment="1" applyProtection="1">
      <alignment horizontal="center"/>
    </xf>
    <xf numFmtId="164" fontId="2" fillId="13" borderId="0" xfId="0" applyNumberFormat="1" applyFont="1" applyFill="1" applyProtection="1"/>
    <xf numFmtId="0" fontId="41" fillId="4" borderId="10" xfId="0" applyFont="1" applyFill="1" applyBorder="1" applyProtection="1"/>
    <xf numFmtId="0" fontId="41" fillId="4" borderId="11" xfId="0" applyFont="1" applyFill="1" applyBorder="1" applyProtection="1"/>
    <xf numFmtId="0" fontId="2" fillId="13" borderId="10" xfId="0" applyFont="1" applyFill="1" applyBorder="1" applyProtection="1"/>
    <xf numFmtId="0" fontId="2" fillId="13" borderId="11" xfId="0" applyFont="1" applyFill="1" applyBorder="1" applyProtection="1"/>
    <xf numFmtId="0" fontId="2" fillId="13" borderId="0" xfId="0" applyFont="1" applyFill="1" applyBorder="1" applyAlignment="1" applyProtection="1">
      <alignment horizontal="center"/>
    </xf>
    <xf numFmtId="0" fontId="2" fillId="13" borderId="0" xfId="0" applyFont="1" applyFill="1" applyBorder="1" applyProtection="1"/>
    <xf numFmtId="14" fontId="2" fillId="13" borderId="0" xfId="0" applyNumberFormat="1" applyFont="1" applyFill="1" applyBorder="1" applyAlignment="1" applyProtection="1">
      <alignment horizontal="center"/>
    </xf>
    <xf numFmtId="164" fontId="2" fillId="13" borderId="0" xfId="0" applyNumberFormat="1" applyFont="1" applyFill="1" applyBorder="1" applyProtection="1"/>
    <xf numFmtId="0" fontId="7" fillId="13" borderId="0" xfId="0" applyFont="1" applyFill="1" applyBorder="1" applyProtection="1"/>
    <xf numFmtId="164" fontId="2" fillId="13" borderId="0" xfId="0" applyNumberFormat="1" applyFont="1" applyFill="1" applyBorder="1" applyAlignment="1" applyProtection="1">
      <alignment horizontal="center"/>
    </xf>
    <xf numFmtId="164" fontId="4" fillId="18" borderId="0" xfId="0" applyNumberFormat="1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 textRotation="90"/>
    </xf>
    <xf numFmtId="0" fontId="6" fillId="13" borderId="0" xfId="0" applyFont="1" applyFill="1" applyBorder="1" applyAlignment="1" applyProtection="1">
      <alignment horizontal="center"/>
    </xf>
    <xf numFmtId="164" fontId="6" fillId="13" borderId="0" xfId="0" applyNumberFormat="1" applyFont="1" applyFill="1" applyBorder="1" applyAlignment="1" applyProtection="1">
      <alignment horizontal="center"/>
    </xf>
    <xf numFmtId="164" fontId="41" fillId="13" borderId="0" xfId="0" applyNumberFormat="1" applyFont="1" applyFill="1" applyBorder="1" applyAlignment="1" applyProtection="1">
      <alignment horizontal="center"/>
    </xf>
    <xf numFmtId="0" fontId="41" fillId="13" borderId="0" xfId="0" applyFont="1" applyFill="1" applyBorder="1" applyAlignment="1" applyProtection="1">
      <alignment horizontal="center"/>
    </xf>
    <xf numFmtId="164" fontId="42" fillId="13" borderId="0" xfId="0" applyNumberFormat="1" applyFont="1" applyFill="1" applyBorder="1" applyAlignment="1" applyProtection="1">
      <alignment horizontal="center"/>
    </xf>
    <xf numFmtId="164" fontId="39" fillId="18" borderId="0" xfId="0" applyNumberFormat="1" applyFont="1" applyFill="1" applyBorder="1" applyAlignment="1" applyProtection="1">
      <alignment horizontal="center"/>
    </xf>
    <xf numFmtId="164" fontId="14" fillId="18" borderId="0" xfId="0" applyNumberFormat="1" applyFont="1" applyFill="1" applyBorder="1" applyAlignment="1" applyProtection="1">
      <alignment horizontal="center"/>
    </xf>
    <xf numFmtId="1" fontId="1" fillId="13" borderId="0" xfId="0" applyNumberFormat="1" applyFont="1" applyFill="1" applyBorder="1" applyAlignment="1" applyProtection="1">
      <alignment horizontal="center"/>
    </xf>
    <xf numFmtId="2" fontId="11" fillId="13" borderId="0" xfId="0" applyNumberFormat="1" applyFont="1" applyFill="1" applyBorder="1" applyAlignment="1" applyProtection="1">
      <alignment horizontal="center"/>
    </xf>
    <xf numFmtId="2" fontId="3" fillId="13" borderId="0" xfId="0" applyNumberFormat="1" applyFont="1" applyFill="1" applyBorder="1" applyAlignment="1" applyProtection="1">
      <alignment horizontal="center"/>
    </xf>
    <xf numFmtId="1" fontId="1" fillId="18" borderId="0" xfId="0" applyNumberFormat="1" applyFont="1" applyFill="1" applyBorder="1" applyAlignment="1" applyProtection="1">
      <alignment horizontal="center"/>
    </xf>
    <xf numFmtId="2" fontId="18" fillId="18" borderId="0" xfId="0" applyNumberFormat="1" applyFont="1" applyFill="1" applyBorder="1" applyAlignment="1" applyProtection="1">
      <alignment horizontal="center"/>
    </xf>
    <xf numFmtId="164" fontId="6" fillId="13" borderId="0" xfId="0" applyNumberFormat="1" applyFont="1" applyFill="1" applyBorder="1" applyProtection="1"/>
    <xf numFmtId="0" fontId="9" fillId="13" borderId="0" xfId="0" applyFont="1" applyFill="1" applyBorder="1" applyAlignment="1" applyProtection="1">
      <alignment horizontal="center"/>
    </xf>
    <xf numFmtId="2" fontId="39" fillId="18" borderId="0" xfId="0" applyNumberFormat="1" applyFont="1" applyFill="1" applyBorder="1" applyAlignment="1" applyProtection="1">
      <alignment horizontal="center"/>
    </xf>
    <xf numFmtId="2" fontId="9" fillId="13" borderId="0" xfId="0" applyNumberFormat="1" applyFont="1" applyFill="1" applyBorder="1" applyAlignment="1" applyProtection="1">
      <alignment horizontal="center"/>
    </xf>
    <xf numFmtId="0" fontId="23" fillId="13" borderId="0" xfId="0" applyFont="1" applyFill="1" applyBorder="1" applyAlignment="1" applyProtection="1">
      <alignment horizontal="center"/>
    </xf>
    <xf numFmtId="1" fontId="6" fillId="13" borderId="0" xfId="0" applyNumberFormat="1" applyFont="1" applyFill="1" applyBorder="1" applyAlignment="1" applyProtection="1">
      <alignment horizontal="center"/>
    </xf>
    <xf numFmtId="1" fontId="41" fillId="13" borderId="0" xfId="0" applyNumberFormat="1" applyFont="1" applyFill="1" applyBorder="1" applyAlignment="1" applyProtection="1">
      <alignment horizontal="center"/>
    </xf>
    <xf numFmtId="164" fontId="6" fillId="13" borderId="0" xfId="0" applyNumberFormat="1" applyFont="1" applyFill="1" applyBorder="1" applyAlignment="1" applyProtection="1"/>
    <xf numFmtId="0" fontId="2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0" fillId="13" borderId="0" xfId="0" applyFill="1" applyBorder="1" applyProtection="1"/>
    <xf numFmtId="164" fontId="32" fillId="13" borderId="0" xfId="0" applyNumberFormat="1" applyFont="1" applyFill="1" applyBorder="1" applyAlignment="1">
      <alignment horizontal="center"/>
    </xf>
    <xf numFmtId="164" fontId="33" fillId="13" borderId="0" xfId="0" applyNumberFormat="1" applyFont="1" applyFill="1" applyBorder="1" applyAlignment="1">
      <alignment horizontal="center"/>
    </xf>
    <xf numFmtId="164" fontId="34" fillId="13" borderId="0" xfId="0" applyNumberFormat="1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 textRotation="90"/>
    </xf>
    <xf numFmtId="1" fontId="0" fillId="13" borderId="0" xfId="0" applyNumberFormat="1" applyFill="1" applyBorder="1" applyProtection="1"/>
    <xf numFmtId="2" fontId="34" fillId="13" borderId="0" xfId="0" applyNumberFormat="1" applyFont="1" applyFill="1" applyBorder="1" applyAlignment="1">
      <alignment horizontal="center"/>
    </xf>
    <xf numFmtId="0" fontId="42" fillId="13" borderId="8" xfId="0" applyFont="1" applyFill="1" applyBorder="1" applyProtection="1"/>
    <xf numFmtId="0" fontId="41" fillId="13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ont>
        <condense val="0"/>
        <extend val="0"/>
        <color indexed="14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/>
  <colors>
    <mruColors>
      <color rgb="FF00FFFF"/>
      <color rgb="FF26A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P52"/>
  <sheetViews>
    <sheetView tabSelected="1" zoomScale="70" zoomScaleNormal="70" workbookViewId="0">
      <pane xSplit="7" ySplit="1" topLeftCell="PH2" activePane="bottomRight" state="frozen"/>
      <selection pane="topRight" activeCell="H1" sqref="H1"/>
      <selection pane="bottomLeft" activeCell="A2" sqref="A2"/>
      <selection pane="bottomRight" activeCell="PU4" sqref="PU4"/>
    </sheetView>
  </sheetViews>
  <sheetFormatPr defaultColWidth="4.7109375" defaultRowHeight="17.25" x14ac:dyDescent="0.25"/>
  <cols>
    <col min="1" max="1" width="6.5703125" style="46" customWidth="1"/>
    <col min="2" max="2" width="9.140625" style="46" customWidth="1"/>
    <col min="3" max="3" width="14.85546875" style="46" customWidth="1"/>
    <col min="4" max="4" width="25.42578125" style="46" customWidth="1"/>
    <col min="5" max="5" width="10.28515625" style="46" customWidth="1"/>
    <col min="6" max="6" width="12.85546875" style="46" customWidth="1"/>
    <col min="7" max="7" width="14.85546875" style="46" customWidth="1"/>
    <col min="8" max="8" width="10.28515625" style="46" customWidth="1"/>
    <col min="9" max="9" width="29.85546875" style="46" customWidth="1"/>
    <col min="10" max="29" width="4.42578125" style="46" customWidth="1"/>
    <col min="30" max="30" width="4.42578125" style="455" customWidth="1"/>
    <col min="31" max="40" width="4.42578125" style="46" customWidth="1"/>
    <col min="41" max="41" width="4.42578125" style="455" customWidth="1"/>
    <col min="42" max="51" width="4.42578125" style="46" customWidth="1"/>
    <col min="52" max="52" width="4.42578125" style="455" customWidth="1"/>
    <col min="53" max="62" width="4.42578125" style="46" customWidth="1"/>
    <col min="63" max="63" width="4.42578125" style="455" customWidth="1"/>
    <col min="64" max="74" width="4.42578125" style="46" customWidth="1"/>
    <col min="75" max="85" width="4.28515625" style="46" customWidth="1"/>
    <col min="86" max="86" width="5.28515625" style="46" customWidth="1"/>
    <col min="87" max="87" width="6" style="46" customWidth="1"/>
    <col min="88" max="88" width="6.85546875" style="46" customWidth="1"/>
    <col min="89" max="89" width="9.85546875" style="46" customWidth="1"/>
    <col min="90" max="90" width="5.42578125" style="46" customWidth="1"/>
    <col min="91" max="91" width="7" style="46" customWidth="1"/>
    <col min="92" max="92" width="10.28515625" style="46" customWidth="1"/>
    <col min="93" max="93" width="7.7109375" style="46" customWidth="1"/>
    <col min="94" max="181" width="4.42578125" style="46" customWidth="1"/>
    <col min="182" max="182" width="5.28515625" style="46" customWidth="1"/>
    <col min="183" max="183" width="5.5703125" style="46" customWidth="1"/>
    <col min="184" max="184" width="5.85546875" style="46" customWidth="1"/>
    <col min="185" max="185" width="16.28515625" style="46" customWidth="1"/>
    <col min="186" max="186" width="5.140625" style="46" customWidth="1"/>
    <col min="187" max="188" width="6.28515625" style="46" customWidth="1"/>
    <col min="189" max="190" width="6.85546875" style="46" customWidth="1"/>
    <col min="191" max="191" width="7" style="46" customWidth="1"/>
    <col min="192" max="192" width="11.85546875" style="46" customWidth="1"/>
    <col min="193" max="193" width="6.140625" style="46" customWidth="1"/>
    <col min="194" max="215" width="4.28515625" style="46" customWidth="1"/>
    <col min="216" max="226" width="4.42578125" style="46" customWidth="1"/>
    <col min="227" max="248" width="4.28515625" style="46" customWidth="1"/>
    <col min="249" max="259" width="4.42578125" style="46" customWidth="1"/>
    <col min="260" max="282" width="4.28515625" customWidth="1"/>
    <col min="283" max="283" width="4.7109375" customWidth="1"/>
    <col min="284" max="292" width="4.28515625" customWidth="1"/>
    <col min="293" max="293" width="5.42578125" customWidth="1"/>
    <col min="294" max="294" width="5.5703125" customWidth="1"/>
    <col min="295" max="295" width="6" customWidth="1"/>
    <col min="296" max="296" width="17" customWidth="1"/>
    <col min="297" max="297" width="5.42578125" customWidth="1"/>
    <col min="298" max="298" width="6" customWidth="1"/>
    <col min="299" max="299" width="6.28515625" customWidth="1"/>
    <col min="300" max="301" width="5.5703125" customWidth="1"/>
    <col min="302" max="302" width="5.85546875" customWidth="1"/>
    <col min="303" max="304" width="5.5703125" customWidth="1"/>
    <col min="305" max="305" width="7.140625" customWidth="1"/>
    <col min="306" max="306" width="9.140625" customWidth="1"/>
    <col min="307" max="307" width="6.7109375" customWidth="1"/>
    <col min="308" max="329" width="4.28515625" customWidth="1"/>
    <col min="330" max="338" width="4.42578125" customWidth="1"/>
    <col min="339" max="339" width="4" customWidth="1"/>
    <col min="340" max="340" width="4.28515625" customWidth="1"/>
    <col min="351" max="351" width="4.85546875" bestFit="1" customWidth="1"/>
    <col min="352" max="395" width="4.28515625" customWidth="1"/>
    <col min="397" max="397" width="5.5703125" customWidth="1"/>
    <col min="398" max="398" width="5.7109375" customWidth="1"/>
    <col min="399" max="399" width="18" customWidth="1"/>
    <col min="401" max="401" width="5.7109375" customWidth="1"/>
    <col min="402" max="402" width="5.28515625" customWidth="1"/>
    <col min="404" max="404" width="6.28515625" customWidth="1"/>
    <col min="405" max="405" width="6.7109375" customWidth="1"/>
    <col min="407" max="407" width="6.28515625" customWidth="1"/>
    <col min="408" max="408" width="6.42578125" customWidth="1"/>
    <col min="409" max="409" width="9.85546875" customWidth="1"/>
    <col min="410" max="410" width="8.5703125" customWidth="1"/>
    <col min="411" max="411" width="4.85546875" customWidth="1"/>
    <col min="422" max="422" width="4.7109375" customWidth="1"/>
    <col min="432" max="432" width="5.85546875" bestFit="1" customWidth="1"/>
  </cols>
  <sheetData>
    <row r="1" spans="1:432" ht="141" customHeight="1" x14ac:dyDescent="0.2">
      <c r="A1" s="983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998" t="s">
        <v>1243</v>
      </c>
      <c r="G1" s="983" t="s">
        <v>5</v>
      </c>
      <c r="H1" s="983" t="s">
        <v>6</v>
      </c>
      <c r="I1" s="2" t="s">
        <v>7</v>
      </c>
      <c r="J1" s="220" t="s">
        <v>8</v>
      </c>
      <c r="K1" s="817" t="s">
        <v>1202</v>
      </c>
      <c r="L1" s="221" t="s">
        <v>199</v>
      </c>
      <c r="M1" s="222" t="s">
        <v>200</v>
      </c>
      <c r="N1" s="223" t="s">
        <v>201</v>
      </c>
      <c r="O1" s="168" t="s">
        <v>202</v>
      </c>
      <c r="P1" s="818" t="s">
        <v>1210</v>
      </c>
      <c r="Q1" s="169" t="s">
        <v>203</v>
      </c>
      <c r="R1" s="224" t="s">
        <v>204</v>
      </c>
      <c r="S1" s="218" t="s">
        <v>205</v>
      </c>
      <c r="T1" s="149" t="s">
        <v>206</v>
      </c>
      <c r="U1" s="150" t="s">
        <v>207</v>
      </c>
      <c r="V1" s="150" t="s">
        <v>208</v>
      </c>
      <c r="W1" s="151" t="s">
        <v>209</v>
      </c>
      <c r="X1" s="152" t="s">
        <v>9</v>
      </c>
      <c r="Y1" s="783" t="s">
        <v>212</v>
      </c>
      <c r="Z1" s="153" t="s">
        <v>210</v>
      </c>
      <c r="AA1" s="201" t="s">
        <v>211</v>
      </c>
      <c r="AB1" s="154" t="s">
        <v>212</v>
      </c>
      <c r="AC1" s="155" t="s">
        <v>9</v>
      </c>
      <c r="AD1" s="166" t="s">
        <v>9</v>
      </c>
      <c r="AE1" s="131" t="s">
        <v>206</v>
      </c>
      <c r="AF1" s="132" t="s">
        <v>213</v>
      </c>
      <c r="AG1" s="132" t="s">
        <v>214</v>
      </c>
      <c r="AH1" s="133" t="s">
        <v>215</v>
      </c>
      <c r="AI1" s="143" t="s">
        <v>10</v>
      </c>
      <c r="AJ1" s="785" t="s">
        <v>218</v>
      </c>
      <c r="AK1" s="144" t="s">
        <v>216</v>
      </c>
      <c r="AL1" s="206" t="s">
        <v>217</v>
      </c>
      <c r="AM1" s="145" t="s">
        <v>218</v>
      </c>
      <c r="AN1" s="137" t="s">
        <v>10</v>
      </c>
      <c r="AO1" s="139" t="s">
        <v>10</v>
      </c>
      <c r="AP1" s="149" t="s">
        <v>206</v>
      </c>
      <c r="AQ1" s="150" t="s">
        <v>219</v>
      </c>
      <c r="AR1" s="150" t="s">
        <v>220</v>
      </c>
      <c r="AS1" s="151" t="s">
        <v>221</v>
      </c>
      <c r="AT1" s="152" t="s">
        <v>11</v>
      </c>
      <c r="AU1" s="783" t="s">
        <v>224</v>
      </c>
      <c r="AV1" s="153" t="s">
        <v>222</v>
      </c>
      <c r="AW1" s="201" t="s">
        <v>223</v>
      </c>
      <c r="AX1" s="154" t="s">
        <v>224</v>
      </c>
      <c r="AY1" s="155" t="s">
        <v>11</v>
      </c>
      <c r="AZ1" s="156" t="s">
        <v>11</v>
      </c>
      <c r="BA1" s="149" t="s">
        <v>206</v>
      </c>
      <c r="BB1" s="150" t="s">
        <v>225</v>
      </c>
      <c r="BC1" s="150" t="s">
        <v>226</v>
      </c>
      <c r="BD1" s="151" t="s">
        <v>227</v>
      </c>
      <c r="BE1" s="152" t="s">
        <v>12</v>
      </c>
      <c r="BF1" s="783" t="s">
        <v>230</v>
      </c>
      <c r="BG1" s="153" t="s">
        <v>228</v>
      </c>
      <c r="BH1" s="201" t="s">
        <v>229</v>
      </c>
      <c r="BI1" s="154" t="s">
        <v>230</v>
      </c>
      <c r="BJ1" s="155" t="s">
        <v>12</v>
      </c>
      <c r="BK1" s="156" t="s">
        <v>12</v>
      </c>
      <c r="BL1" s="131" t="s">
        <v>206</v>
      </c>
      <c r="BM1" s="132" t="s">
        <v>231</v>
      </c>
      <c r="BN1" s="132" t="s">
        <v>232</v>
      </c>
      <c r="BO1" s="133" t="s">
        <v>233</v>
      </c>
      <c r="BP1" s="143" t="s">
        <v>13</v>
      </c>
      <c r="BQ1" s="785" t="s">
        <v>236</v>
      </c>
      <c r="BR1" s="144" t="s">
        <v>234</v>
      </c>
      <c r="BS1" s="206" t="s">
        <v>235</v>
      </c>
      <c r="BT1" s="145" t="s">
        <v>236</v>
      </c>
      <c r="BU1" s="137" t="s">
        <v>237</v>
      </c>
      <c r="BV1" s="139" t="s">
        <v>238</v>
      </c>
      <c r="BW1" s="131" t="s">
        <v>206</v>
      </c>
      <c r="BX1" s="132" t="s">
        <v>239</v>
      </c>
      <c r="BY1" s="132" t="s">
        <v>240</v>
      </c>
      <c r="BZ1" s="133" t="s">
        <v>241</v>
      </c>
      <c r="CA1" s="143" t="s">
        <v>14</v>
      </c>
      <c r="CB1" s="785" t="s">
        <v>244</v>
      </c>
      <c r="CC1" s="144" t="s">
        <v>242</v>
      </c>
      <c r="CD1" s="206" t="s">
        <v>243</v>
      </c>
      <c r="CE1" s="145" t="s">
        <v>244</v>
      </c>
      <c r="CF1" s="137" t="s">
        <v>245</v>
      </c>
      <c r="CG1" s="138" t="s">
        <v>245</v>
      </c>
      <c r="CH1" s="347" t="s">
        <v>246</v>
      </c>
      <c r="CI1" s="348" t="s">
        <v>247</v>
      </c>
      <c r="CJ1" s="349" t="s">
        <v>248</v>
      </c>
      <c r="CK1" s="350" t="s">
        <v>249</v>
      </c>
      <c r="CL1" s="351" t="s">
        <v>250</v>
      </c>
      <c r="CM1" s="352" t="s">
        <v>251</v>
      </c>
      <c r="CN1" s="350" t="s">
        <v>252</v>
      </c>
      <c r="CO1" s="350" t="s">
        <v>253</v>
      </c>
      <c r="CP1" s="131" t="s">
        <v>206</v>
      </c>
      <c r="CQ1" s="132" t="s">
        <v>254</v>
      </c>
      <c r="CR1" s="132" t="s">
        <v>255</v>
      </c>
      <c r="CS1" s="133" t="s">
        <v>256</v>
      </c>
      <c r="CT1" s="143" t="s">
        <v>15</v>
      </c>
      <c r="CU1" s="787" t="s">
        <v>259</v>
      </c>
      <c r="CV1" s="146" t="s">
        <v>257</v>
      </c>
      <c r="CW1" s="205" t="s">
        <v>258</v>
      </c>
      <c r="CX1" s="147" t="s">
        <v>259</v>
      </c>
      <c r="CY1" s="148" t="s">
        <v>15</v>
      </c>
      <c r="CZ1" s="139" t="s">
        <v>15</v>
      </c>
      <c r="DA1" s="298" t="s">
        <v>206</v>
      </c>
      <c r="DB1" s="299" t="s">
        <v>260</v>
      </c>
      <c r="DC1" s="299" t="s">
        <v>261</v>
      </c>
      <c r="DD1" s="300" t="s">
        <v>262</v>
      </c>
      <c r="DE1" s="301" t="s">
        <v>16</v>
      </c>
      <c r="DF1" s="710" t="s">
        <v>265</v>
      </c>
      <c r="DG1" s="9" t="s">
        <v>263</v>
      </c>
      <c r="DH1" s="302" t="s">
        <v>264</v>
      </c>
      <c r="DI1" s="302" t="s">
        <v>265</v>
      </c>
      <c r="DJ1" s="303" t="s">
        <v>266</v>
      </c>
      <c r="DK1" s="304" t="s">
        <v>267</v>
      </c>
      <c r="DL1" s="298" t="s">
        <v>206</v>
      </c>
      <c r="DM1" s="299" t="s">
        <v>268</v>
      </c>
      <c r="DN1" s="299" t="s">
        <v>269</v>
      </c>
      <c r="DO1" s="300" t="s">
        <v>270</v>
      </c>
      <c r="DP1" s="301" t="s">
        <v>17</v>
      </c>
      <c r="DQ1" s="710" t="s">
        <v>273</v>
      </c>
      <c r="DR1" s="9" t="s">
        <v>271</v>
      </c>
      <c r="DS1" s="302" t="s">
        <v>272</v>
      </c>
      <c r="DT1" s="302" t="s">
        <v>273</v>
      </c>
      <c r="DU1" s="303" t="s">
        <v>274</v>
      </c>
      <c r="DV1" s="304" t="s">
        <v>274</v>
      </c>
      <c r="DW1" s="298" t="s">
        <v>206</v>
      </c>
      <c r="DX1" s="299" t="s">
        <v>275</v>
      </c>
      <c r="DY1" s="299" t="s">
        <v>276</v>
      </c>
      <c r="DZ1" s="300" t="s">
        <v>277</v>
      </c>
      <c r="EA1" s="301" t="s">
        <v>18</v>
      </c>
      <c r="EB1" s="710" t="s">
        <v>280</v>
      </c>
      <c r="EC1" s="9" t="s">
        <v>278</v>
      </c>
      <c r="ED1" s="302" t="s">
        <v>279</v>
      </c>
      <c r="EE1" s="302" t="s">
        <v>280</v>
      </c>
      <c r="EF1" s="303" t="s">
        <v>281</v>
      </c>
      <c r="EG1" s="304" t="s">
        <v>281</v>
      </c>
      <c r="EH1" s="414" t="s">
        <v>206</v>
      </c>
      <c r="EI1" s="150" t="s">
        <v>282</v>
      </c>
      <c r="EJ1" s="150" t="s">
        <v>283</v>
      </c>
      <c r="EK1" s="151" t="s">
        <v>284</v>
      </c>
      <c r="EL1" s="152" t="s">
        <v>19</v>
      </c>
      <c r="EM1" s="783" t="s">
        <v>287</v>
      </c>
      <c r="EN1" s="153" t="s">
        <v>285</v>
      </c>
      <c r="EO1" s="154" t="s">
        <v>286</v>
      </c>
      <c r="EP1" s="154" t="s">
        <v>287</v>
      </c>
      <c r="EQ1" s="155" t="s">
        <v>288</v>
      </c>
      <c r="ER1" s="415" t="s">
        <v>289</v>
      </c>
      <c r="ES1" s="298" t="s">
        <v>206</v>
      </c>
      <c r="ET1" s="299" t="s">
        <v>290</v>
      </c>
      <c r="EU1" s="299" t="s">
        <v>291</v>
      </c>
      <c r="EV1" s="300" t="s">
        <v>292</v>
      </c>
      <c r="EW1" s="301" t="s">
        <v>20</v>
      </c>
      <c r="EX1" s="710" t="s">
        <v>295</v>
      </c>
      <c r="EY1" s="9" t="s">
        <v>293</v>
      </c>
      <c r="EZ1" s="302" t="s">
        <v>294</v>
      </c>
      <c r="FA1" s="302" t="s">
        <v>295</v>
      </c>
      <c r="FB1" s="303" t="s">
        <v>296</v>
      </c>
      <c r="FC1" s="304" t="s">
        <v>296</v>
      </c>
      <c r="FD1" s="298" t="s">
        <v>206</v>
      </c>
      <c r="FE1" s="299" t="s">
        <v>297</v>
      </c>
      <c r="FF1" s="299" t="s">
        <v>298</v>
      </c>
      <c r="FG1" s="300" t="s">
        <v>299</v>
      </c>
      <c r="FH1" s="301" t="s">
        <v>21</v>
      </c>
      <c r="FI1" s="710" t="s">
        <v>302</v>
      </c>
      <c r="FJ1" s="9" t="s">
        <v>300</v>
      </c>
      <c r="FK1" s="302" t="s">
        <v>301</v>
      </c>
      <c r="FL1" s="302" t="s">
        <v>302</v>
      </c>
      <c r="FM1" s="303" t="s">
        <v>303</v>
      </c>
      <c r="FN1" s="304" t="s">
        <v>303</v>
      </c>
      <c r="FO1" s="414" t="s">
        <v>206</v>
      </c>
      <c r="FP1" s="150" t="s">
        <v>304</v>
      </c>
      <c r="FQ1" s="150" t="s">
        <v>305</v>
      </c>
      <c r="FR1" s="151" t="s">
        <v>306</v>
      </c>
      <c r="FS1" s="152" t="s">
        <v>22</v>
      </c>
      <c r="FT1" s="783" t="s">
        <v>309</v>
      </c>
      <c r="FU1" s="153" t="s">
        <v>307</v>
      </c>
      <c r="FV1" s="154" t="s">
        <v>308</v>
      </c>
      <c r="FW1" s="154" t="s">
        <v>309</v>
      </c>
      <c r="FX1" s="155" t="s">
        <v>310</v>
      </c>
      <c r="FY1" s="421" t="s">
        <v>310</v>
      </c>
      <c r="FZ1" s="368" t="s">
        <v>311</v>
      </c>
      <c r="GA1" s="367" t="s">
        <v>312</v>
      </c>
      <c r="GB1" s="369" t="s">
        <v>313</v>
      </c>
      <c r="GC1" s="390" t="s">
        <v>314</v>
      </c>
      <c r="GD1" s="368" t="s">
        <v>315</v>
      </c>
      <c r="GE1" s="367" t="s">
        <v>316</v>
      </c>
      <c r="GF1" s="522" t="s">
        <v>317</v>
      </c>
      <c r="GG1" s="390" t="s">
        <v>318</v>
      </c>
      <c r="GH1" s="788" t="s">
        <v>1196</v>
      </c>
      <c r="GI1" s="390" t="s">
        <v>319</v>
      </c>
      <c r="GJ1" s="529" t="s">
        <v>320</v>
      </c>
      <c r="GK1" s="523" t="s">
        <v>1195</v>
      </c>
      <c r="GL1" s="298" t="s">
        <v>206</v>
      </c>
      <c r="GM1" s="299" t="s">
        <v>321</v>
      </c>
      <c r="GN1" s="299" t="s">
        <v>322</v>
      </c>
      <c r="GO1" s="300" t="s">
        <v>323</v>
      </c>
      <c r="GP1" s="301" t="s">
        <v>324</v>
      </c>
      <c r="GQ1" s="710" t="s">
        <v>327</v>
      </c>
      <c r="GR1" s="9" t="s">
        <v>325</v>
      </c>
      <c r="GS1" s="302" t="s">
        <v>326</v>
      </c>
      <c r="GT1" s="302" t="s">
        <v>327</v>
      </c>
      <c r="GU1" s="303" t="s">
        <v>324</v>
      </c>
      <c r="GV1" s="304" t="s">
        <v>328</v>
      </c>
      <c r="GW1" s="298" t="s">
        <v>206</v>
      </c>
      <c r="GX1" s="299" t="s">
        <v>329</v>
      </c>
      <c r="GY1" s="299" t="s">
        <v>330</v>
      </c>
      <c r="GZ1" s="300" t="s">
        <v>331</v>
      </c>
      <c r="HA1" s="301" t="s">
        <v>332</v>
      </c>
      <c r="HB1" s="710" t="s">
        <v>335</v>
      </c>
      <c r="HC1" s="9" t="s">
        <v>333</v>
      </c>
      <c r="HD1" s="302" t="s">
        <v>334</v>
      </c>
      <c r="HE1" s="302" t="s">
        <v>335</v>
      </c>
      <c r="HF1" s="303" t="s">
        <v>336</v>
      </c>
      <c r="HG1" s="304" t="s">
        <v>336</v>
      </c>
      <c r="HH1" s="298" t="s">
        <v>206</v>
      </c>
      <c r="HI1" s="299" t="s">
        <v>337</v>
      </c>
      <c r="HJ1" s="299" t="s">
        <v>338</v>
      </c>
      <c r="HK1" s="300" t="s">
        <v>339</v>
      </c>
      <c r="HL1" s="301" t="s">
        <v>340</v>
      </c>
      <c r="HM1" s="710" t="s">
        <v>343</v>
      </c>
      <c r="HN1" s="9" t="s">
        <v>341</v>
      </c>
      <c r="HO1" s="302" t="s">
        <v>342</v>
      </c>
      <c r="HP1" s="302" t="s">
        <v>343</v>
      </c>
      <c r="HQ1" s="303" t="s">
        <v>344</v>
      </c>
      <c r="HR1" s="304" t="s">
        <v>344</v>
      </c>
      <c r="HS1" s="298" t="s">
        <v>206</v>
      </c>
      <c r="HT1" s="299" t="s">
        <v>345</v>
      </c>
      <c r="HU1" s="299" t="s">
        <v>346</v>
      </c>
      <c r="HV1" s="300" t="s">
        <v>347</v>
      </c>
      <c r="HW1" s="301" t="s">
        <v>348</v>
      </c>
      <c r="HX1" s="710" t="s">
        <v>351</v>
      </c>
      <c r="HY1" s="9" t="s">
        <v>349</v>
      </c>
      <c r="HZ1" s="302" t="s">
        <v>350</v>
      </c>
      <c r="IA1" s="302" t="s">
        <v>351</v>
      </c>
      <c r="IB1" s="303" t="s">
        <v>352</v>
      </c>
      <c r="IC1" s="304" t="s">
        <v>353</v>
      </c>
      <c r="ID1" s="298" t="s">
        <v>206</v>
      </c>
      <c r="IE1" s="299" t="s">
        <v>354</v>
      </c>
      <c r="IF1" s="299" t="s">
        <v>355</v>
      </c>
      <c r="IG1" s="300" t="s">
        <v>356</v>
      </c>
      <c r="IH1" s="301" t="s">
        <v>357</v>
      </c>
      <c r="II1" s="710" t="s">
        <v>360</v>
      </c>
      <c r="IJ1" s="9" t="s">
        <v>358</v>
      </c>
      <c r="IK1" s="302" t="s">
        <v>359</v>
      </c>
      <c r="IL1" s="302" t="s">
        <v>360</v>
      </c>
      <c r="IM1" s="303" t="s">
        <v>361</v>
      </c>
      <c r="IN1" s="304" t="s">
        <v>362</v>
      </c>
      <c r="IO1" s="298" t="s">
        <v>206</v>
      </c>
      <c r="IP1" s="299" t="s">
        <v>363</v>
      </c>
      <c r="IQ1" s="299" t="s">
        <v>364</v>
      </c>
      <c r="IR1" s="300" t="s">
        <v>365</v>
      </c>
      <c r="IS1" s="301" t="s">
        <v>366</v>
      </c>
      <c r="IT1" s="710" t="s">
        <v>369</v>
      </c>
      <c r="IU1" s="9" t="s">
        <v>367</v>
      </c>
      <c r="IV1" s="302" t="s">
        <v>368</v>
      </c>
      <c r="IW1" s="302" t="s">
        <v>369</v>
      </c>
      <c r="IX1" s="303" t="s">
        <v>370</v>
      </c>
      <c r="IY1" s="304" t="s">
        <v>370</v>
      </c>
      <c r="IZ1" s="298" t="s">
        <v>206</v>
      </c>
      <c r="JA1" s="299" t="s">
        <v>371</v>
      </c>
      <c r="JB1" s="299" t="s">
        <v>372</v>
      </c>
      <c r="JC1" s="300" t="s">
        <v>373</v>
      </c>
      <c r="JD1" s="301" t="s">
        <v>374</v>
      </c>
      <c r="JE1" s="710" t="s">
        <v>377</v>
      </c>
      <c r="JF1" s="9" t="s">
        <v>375</v>
      </c>
      <c r="JG1" s="302" t="s">
        <v>376</v>
      </c>
      <c r="JH1" s="302" t="s">
        <v>377</v>
      </c>
      <c r="JI1" s="303" t="s">
        <v>378</v>
      </c>
      <c r="JJ1" s="304" t="s">
        <v>379</v>
      </c>
      <c r="JK1" s="298" t="s">
        <v>206</v>
      </c>
      <c r="JL1" s="299" t="s">
        <v>380</v>
      </c>
      <c r="JM1" s="299" t="s">
        <v>381</v>
      </c>
      <c r="JN1" s="300" t="s">
        <v>382</v>
      </c>
      <c r="JO1" s="1438" t="s">
        <v>383</v>
      </c>
      <c r="JP1" s="710" t="s">
        <v>386</v>
      </c>
      <c r="JQ1" s="9" t="s">
        <v>384</v>
      </c>
      <c r="JR1" s="302" t="s">
        <v>385</v>
      </c>
      <c r="JS1" s="302" t="s">
        <v>386</v>
      </c>
      <c r="JT1" s="303" t="s">
        <v>387</v>
      </c>
      <c r="JU1" s="304" t="s">
        <v>388</v>
      </c>
      <c r="JV1" s="298" t="s">
        <v>206</v>
      </c>
      <c r="JW1" s="299" t="s">
        <v>1137</v>
      </c>
      <c r="JX1" s="299" t="s">
        <v>1138</v>
      </c>
      <c r="JY1" s="300" t="s">
        <v>1139</v>
      </c>
      <c r="JZ1" s="1438" t="s">
        <v>1140</v>
      </c>
      <c r="KA1" s="710" t="s">
        <v>1143</v>
      </c>
      <c r="KB1" s="9" t="s">
        <v>1141</v>
      </c>
      <c r="KC1" s="302" t="s">
        <v>1142</v>
      </c>
      <c r="KD1" s="302" t="s">
        <v>1143</v>
      </c>
      <c r="KE1" s="302" t="s">
        <v>1140</v>
      </c>
      <c r="KF1" s="710" t="s">
        <v>1140</v>
      </c>
      <c r="KG1" s="748" t="s">
        <v>1161</v>
      </c>
      <c r="KH1" s="749" t="s">
        <v>1162</v>
      </c>
      <c r="KI1" s="750" t="s">
        <v>1163</v>
      </c>
      <c r="KJ1" s="751" t="s">
        <v>1164</v>
      </c>
      <c r="KK1" s="748" t="s">
        <v>1165</v>
      </c>
      <c r="KL1" s="749" t="s">
        <v>1166</v>
      </c>
      <c r="KM1" s="750" t="s">
        <v>1167</v>
      </c>
      <c r="KN1" s="752" t="s">
        <v>1168</v>
      </c>
      <c r="KO1" s="792" t="s">
        <v>1197</v>
      </c>
      <c r="KP1" s="753" t="s">
        <v>1169</v>
      </c>
      <c r="KQ1" s="754" t="s">
        <v>1170</v>
      </c>
      <c r="KR1" s="793" t="s">
        <v>1198</v>
      </c>
      <c r="KS1" s="755" t="s">
        <v>1171</v>
      </c>
      <c r="KT1" s="751" t="s">
        <v>1172</v>
      </c>
      <c r="KU1" s="768" t="s">
        <v>1173</v>
      </c>
      <c r="KV1" s="714" t="s">
        <v>1144</v>
      </c>
      <c r="KW1" s="715" t="s">
        <v>1415</v>
      </c>
      <c r="KX1" s="715" t="s">
        <v>1416</v>
      </c>
      <c r="KY1" s="716" t="s">
        <v>1417</v>
      </c>
      <c r="KZ1" s="717" t="s">
        <v>1418</v>
      </c>
      <c r="LA1" s="798" t="s">
        <v>1419</v>
      </c>
      <c r="LB1" s="718" t="s">
        <v>1420</v>
      </c>
      <c r="LC1" s="719" t="s">
        <v>1421</v>
      </c>
      <c r="LD1" s="719" t="s">
        <v>1419</v>
      </c>
      <c r="LE1" s="720" t="s">
        <v>1422</v>
      </c>
      <c r="LF1" s="731" t="s">
        <v>1422</v>
      </c>
      <c r="LG1" s="714" t="s">
        <v>1144</v>
      </c>
      <c r="LH1" s="715" t="s">
        <v>1423</v>
      </c>
      <c r="LI1" s="715" t="s">
        <v>1424</v>
      </c>
      <c r="LJ1" s="716" t="s">
        <v>1425</v>
      </c>
      <c r="LK1" s="717" t="s">
        <v>1426</v>
      </c>
      <c r="LL1" s="798" t="s">
        <v>1427</v>
      </c>
      <c r="LM1" s="718" t="s">
        <v>1428</v>
      </c>
      <c r="LN1" s="719" t="s">
        <v>1429</v>
      </c>
      <c r="LO1" s="719" t="s">
        <v>1427</v>
      </c>
      <c r="LP1" s="720" t="s">
        <v>1430</v>
      </c>
      <c r="LQ1" s="731" t="s">
        <v>1430</v>
      </c>
      <c r="LR1" s="298" t="s">
        <v>206</v>
      </c>
      <c r="LS1" s="299" t="s">
        <v>1431</v>
      </c>
      <c r="LT1" s="299" t="s">
        <v>1432</v>
      </c>
      <c r="LU1" s="300" t="s">
        <v>1433</v>
      </c>
      <c r="LV1" s="301" t="s">
        <v>1434</v>
      </c>
      <c r="LW1" s="710" t="s">
        <v>1435</v>
      </c>
      <c r="LX1" s="9" t="s">
        <v>1436</v>
      </c>
      <c r="LY1" s="302" t="s">
        <v>1437</v>
      </c>
      <c r="LZ1" s="302" t="s">
        <v>1435</v>
      </c>
      <c r="MA1" s="303" t="s">
        <v>1439</v>
      </c>
      <c r="MB1" s="304" t="s">
        <v>1438</v>
      </c>
      <c r="MC1" s="714" t="s">
        <v>1144</v>
      </c>
      <c r="MD1" s="715" t="s">
        <v>1244</v>
      </c>
      <c r="ME1" s="715" t="s">
        <v>1245</v>
      </c>
      <c r="MF1" s="716" t="s">
        <v>1246</v>
      </c>
      <c r="MG1" s="717" t="s">
        <v>1247</v>
      </c>
      <c r="MH1" s="798" t="s">
        <v>1248</v>
      </c>
      <c r="MI1" s="718" t="s">
        <v>1249</v>
      </c>
      <c r="MJ1" s="719" t="s">
        <v>1250</v>
      </c>
      <c r="MK1" s="719" t="s">
        <v>1251</v>
      </c>
      <c r="ML1" s="720" t="s">
        <v>1252</v>
      </c>
      <c r="MM1" s="731" t="s">
        <v>1252</v>
      </c>
      <c r="MN1" s="714" t="s">
        <v>1144</v>
      </c>
      <c r="MO1" s="715" t="s">
        <v>1253</v>
      </c>
      <c r="MP1" s="715" t="s">
        <v>1254</v>
      </c>
      <c r="MQ1" s="716" t="s">
        <v>1255</v>
      </c>
      <c r="MR1" s="717" t="s">
        <v>1256</v>
      </c>
      <c r="MS1" s="798" t="s">
        <v>1257</v>
      </c>
      <c r="MT1" s="718" t="s">
        <v>1258</v>
      </c>
      <c r="MU1" s="719" t="s">
        <v>1259</v>
      </c>
      <c r="MV1" s="719" t="s">
        <v>1260</v>
      </c>
      <c r="MW1" s="720" t="s">
        <v>1261</v>
      </c>
      <c r="MX1" s="731" t="s">
        <v>1261</v>
      </c>
      <c r="MY1" s="714" t="s">
        <v>1144</v>
      </c>
      <c r="MZ1" s="715" t="s">
        <v>1262</v>
      </c>
      <c r="NA1" s="715" t="s">
        <v>1263</v>
      </c>
      <c r="NB1" s="716" t="s">
        <v>1264</v>
      </c>
      <c r="NC1" s="1437" t="s">
        <v>1265</v>
      </c>
      <c r="ND1" s="798" t="s">
        <v>1266</v>
      </c>
      <c r="NE1" s="718" t="s">
        <v>1267</v>
      </c>
      <c r="NF1" s="719" t="s">
        <v>1268</v>
      </c>
      <c r="NG1" s="719" t="s">
        <v>1269</v>
      </c>
      <c r="NH1" s="720" t="s">
        <v>1270</v>
      </c>
      <c r="NI1" s="731" t="s">
        <v>1271</v>
      </c>
      <c r="NJ1" s="714" t="s">
        <v>1144</v>
      </c>
      <c r="NK1" s="715" t="s">
        <v>1272</v>
      </c>
      <c r="NL1" s="715" t="s">
        <v>1273</v>
      </c>
      <c r="NM1" s="716" t="s">
        <v>1274</v>
      </c>
      <c r="NN1" s="1437" t="s">
        <v>1275</v>
      </c>
      <c r="NO1" s="1009" t="s">
        <v>1276</v>
      </c>
      <c r="NP1" s="718" t="s">
        <v>1277</v>
      </c>
      <c r="NQ1" s="719" t="s">
        <v>1278</v>
      </c>
      <c r="NR1" s="719" t="s">
        <v>1279</v>
      </c>
      <c r="NS1" s="720" t="s">
        <v>1280</v>
      </c>
      <c r="NT1" s="731" t="s">
        <v>1280</v>
      </c>
      <c r="NU1" s="714" t="s">
        <v>1144</v>
      </c>
      <c r="NV1" s="715" t="s">
        <v>1281</v>
      </c>
      <c r="NW1" s="715" t="s">
        <v>1282</v>
      </c>
      <c r="NX1" s="716" t="s">
        <v>1283</v>
      </c>
      <c r="NY1" s="1437" t="s">
        <v>1284</v>
      </c>
      <c r="NZ1" s="1009" t="s">
        <v>1285</v>
      </c>
      <c r="OA1" s="718" t="s">
        <v>1286</v>
      </c>
      <c r="OB1" s="719" t="s">
        <v>1287</v>
      </c>
      <c r="OC1" s="719" t="s">
        <v>1288</v>
      </c>
      <c r="OD1" s="720" t="s">
        <v>1289</v>
      </c>
      <c r="OE1" s="731" t="s">
        <v>1289</v>
      </c>
      <c r="OF1" s="748" t="s">
        <v>1532</v>
      </c>
      <c r="OG1" s="749" t="s">
        <v>1533</v>
      </c>
      <c r="OH1" s="750" t="s">
        <v>1534</v>
      </c>
      <c r="OI1" s="751" t="s">
        <v>1535</v>
      </c>
      <c r="OJ1" s="1080" t="s">
        <v>1536</v>
      </c>
      <c r="OK1" s="1081" t="s">
        <v>1537</v>
      </c>
      <c r="OL1" s="750" t="s">
        <v>1538</v>
      </c>
      <c r="OM1" s="755" t="s">
        <v>1539</v>
      </c>
      <c r="ON1" s="753" t="s">
        <v>1544</v>
      </c>
      <c r="OO1" s="792" t="s">
        <v>1545</v>
      </c>
      <c r="OP1" s="754" t="s">
        <v>1540</v>
      </c>
      <c r="OQ1" s="793" t="s">
        <v>1541</v>
      </c>
      <c r="OR1" s="1081" t="s">
        <v>1543</v>
      </c>
      <c r="OS1" s="751" t="s">
        <v>1542</v>
      </c>
      <c r="OT1" s="756" t="s">
        <v>1546</v>
      </c>
      <c r="OU1" s="1265" t="s">
        <v>206</v>
      </c>
      <c r="OV1" s="1266" t="s">
        <v>1580</v>
      </c>
      <c r="OW1" s="1266" t="s">
        <v>1581</v>
      </c>
      <c r="OX1" s="1266" t="s">
        <v>1582</v>
      </c>
      <c r="OY1" s="1436" t="s">
        <v>1587</v>
      </c>
      <c r="OZ1" s="1271" t="s">
        <v>1588</v>
      </c>
      <c r="PA1" s="1267" t="s">
        <v>1583</v>
      </c>
      <c r="PB1" s="1268" t="s">
        <v>1584</v>
      </c>
      <c r="PC1" s="1273" t="s">
        <v>1585</v>
      </c>
      <c r="PD1" s="1269" t="s">
        <v>1586</v>
      </c>
      <c r="PE1" s="1270" t="s">
        <v>1586</v>
      </c>
      <c r="PF1" s="1283" t="s">
        <v>1595</v>
      </c>
      <c r="PG1" s="1250" t="s">
        <v>1574</v>
      </c>
      <c r="PH1" s="1272" t="s">
        <v>1643</v>
      </c>
      <c r="PI1" s="1284" t="s">
        <v>1643</v>
      </c>
      <c r="PJ1" s="1253" t="s">
        <v>1644</v>
      </c>
      <c r="PK1" s="1254" t="s">
        <v>1645</v>
      </c>
      <c r="PL1" s="1254" t="s">
        <v>1646</v>
      </c>
      <c r="PM1" s="1250" t="s">
        <v>1647</v>
      </c>
      <c r="PN1" s="1285" t="s">
        <v>1647</v>
      </c>
      <c r="PO1" s="1509" t="s">
        <v>1631</v>
      </c>
      <c r="PP1" s="1510" t="s">
        <v>1632</v>
      </c>
    </row>
    <row r="2" spans="1:432" s="20" customFormat="1" ht="20.25" customHeight="1" x14ac:dyDescent="0.25">
      <c r="A2" s="273">
        <v>3</v>
      </c>
      <c r="B2" s="273" t="s">
        <v>23</v>
      </c>
      <c r="C2" s="273" t="s">
        <v>24</v>
      </c>
      <c r="D2" s="391" t="s">
        <v>25</v>
      </c>
      <c r="E2" s="957" t="s">
        <v>26</v>
      </c>
      <c r="G2" s="101" t="s">
        <v>27</v>
      </c>
      <c r="H2" s="273" t="s">
        <v>28</v>
      </c>
      <c r="I2" s="215" t="s">
        <v>29</v>
      </c>
      <c r="J2" s="126">
        <v>5.8</v>
      </c>
      <c r="K2" s="784" t="str">
        <f t="shared" ref="K2:K22" si="0">TEXT(J2,"0.0")</f>
        <v>5.8</v>
      </c>
      <c r="L2" s="540" t="str">
        <f t="shared" ref="L2:L22" si="1">IF(J2&gt;=8.5,"A",IF(J2&gt;=8,"B+",IF(J2&gt;=7,"B",IF(J2&gt;=6.5,"C+",IF(J2&gt;=5.5,"C",IF(J2&gt;=5,"D+",IF(J2&gt;=4,"D","F")))))))</f>
        <v>C</v>
      </c>
      <c r="M2" s="539">
        <f t="shared" ref="M2:M21" si="2">IF(L2="A",4,IF(L2="B+",3.5,IF(L2="B",3,IF(L2="C+",2.5,IF(L2="C",2,IF(L2="D+",1.5,IF(L2="D",1,0)))))))</f>
        <v>2</v>
      </c>
      <c r="N2" s="208" t="str">
        <f t="shared" ref="N2:N21" si="3">TEXT(M2,"0.0")</f>
        <v>2.0</v>
      </c>
      <c r="O2" s="126">
        <v>6.4</v>
      </c>
      <c r="P2" s="784" t="str">
        <f t="shared" ref="P2:P22" si="4">TEXT(O2,"0.0")</f>
        <v>6.4</v>
      </c>
      <c r="Q2" s="540" t="str">
        <f t="shared" ref="Q2:Q22" si="5">IF(O2&gt;=8.5,"A",IF(O2&gt;=8,"B+",IF(O2&gt;=7,"B",IF(O2&gt;=6.5,"C+",IF(O2&gt;=5.5,"C",IF(O2&gt;=5,"D+",IF(O2&gt;=4,"D","F")))))))</f>
        <v>C</v>
      </c>
      <c r="R2" s="539">
        <f t="shared" ref="R2:R21" si="6">IF(Q2="A",4,IF(Q2="B+",3.5,IF(Q2="B",3,IF(Q2="C+",2.5,IF(Q2="C",2,IF(Q2="D+",1.5,IF(Q2="D",1,0)))))))</f>
        <v>2</v>
      </c>
      <c r="S2" s="208" t="str">
        <f t="shared" ref="S2:S21" si="7">TEXT(R2,"0.0")</f>
        <v>2.0</v>
      </c>
      <c r="T2" s="126">
        <v>7.7</v>
      </c>
      <c r="U2" s="278">
        <v>8</v>
      </c>
      <c r="V2" s="5"/>
      <c r="W2" s="6">
        <f t="shared" ref="W2:W22" si="8">ROUND((T2*0.4+U2*0.6),1)</f>
        <v>7.9</v>
      </c>
      <c r="X2" s="104">
        <f t="shared" ref="X2:X22" si="9">ROUND(MAX((T2*0.4+U2*0.6),(T2*0.4+V2*0.6)),1)</f>
        <v>7.9</v>
      </c>
      <c r="Y2" s="784" t="str">
        <f t="shared" ref="Y2:Y22" si="10">TEXT(X2,"0.0")</f>
        <v>7.9</v>
      </c>
      <c r="Z2" s="540" t="str">
        <f t="shared" ref="Z2:Z22" si="11">IF(X2&gt;=8.5,"A",IF(X2&gt;=8,"B+",IF(X2&gt;=7,"B",IF(X2&gt;=6.5,"C+",IF(X2&gt;=5.5,"C",IF(X2&gt;=5,"D+",IF(X2&gt;=4,"D","F")))))))</f>
        <v>B</v>
      </c>
      <c r="AA2" s="539">
        <f t="shared" ref="AA2:AA22" si="12">IF(Z2="A",4,IF(Z2="B+",3.5,IF(Z2="B",3,IF(Z2="C+",2.5,IF(Z2="C",2,IF(Z2="D+",1.5,IF(Z2="D",1,0)))))))</f>
        <v>3</v>
      </c>
      <c r="AB2" s="539" t="str">
        <f t="shared" ref="AB2:AB22" si="13">TEXT(AA2,"0.0")</f>
        <v>3.0</v>
      </c>
      <c r="AC2" s="12">
        <v>3</v>
      </c>
      <c r="AD2" s="112">
        <v>3</v>
      </c>
      <c r="AE2" s="126">
        <v>5.2</v>
      </c>
      <c r="AF2" s="278">
        <v>4</v>
      </c>
      <c r="AG2" s="5"/>
      <c r="AH2" s="163">
        <f t="shared" ref="AH2:AH22" si="14">ROUND((AE2*0.4+AF2*0.6),1)</f>
        <v>4.5</v>
      </c>
      <c r="AI2" s="164">
        <f t="shared" ref="AI2:AI22" si="15">ROUND(MAX((AE2*0.4+AF2*0.6),(AE2*0.4+AG2*0.6)),1)</f>
        <v>4.5</v>
      </c>
      <c r="AJ2" s="786" t="str">
        <f t="shared" ref="AJ2:AJ22" si="16">TEXT(AI2,"0.0")</f>
        <v>4.5</v>
      </c>
      <c r="AK2" s="158" t="str">
        <f t="shared" ref="AK2:AK22" si="17">IF(AI2&gt;=8.5,"A",IF(AI2&gt;=8,"B+",IF(AI2&gt;=7,"B",IF(AI2&gt;=6.5,"C+",IF(AI2&gt;=5.5,"C",IF(AI2&gt;=5,"D+",IF(AI2&gt;=4,"D","F")))))))</f>
        <v>D</v>
      </c>
      <c r="AL2" s="165">
        <f t="shared" ref="AL2:AL22" si="18">IF(AK2="A",4,IF(AK2="B+",3.5,IF(AK2="B",3,IF(AK2="C+",2.5,IF(AK2="C",2,IF(AK2="D+",1.5,IF(AK2="D",1,0)))))))</f>
        <v>1</v>
      </c>
      <c r="AM2" s="165" t="str">
        <f t="shared" ref="AM2:AM22" si="19">TEXT(AL2,"0.0")</f>
        <v>1.0</v>
      </c>
      <c r="AN2" s="378">
        <v>3</v>
      </c>
      <c r="AO2" s="314">
        <v>3</v>
      </c>
      <c r="AP2" s="119">
        <v>5.3</v>
      </c>
      <c r="AQ2" s="278">
        <v>4</v>
      </c>
      <c r="AR2" s="5"/>
      <c r="AS2" s="6">
        <f t="shared" ref="AS2:AS22" si="20">ROUND((AP2*0.4+AQ2*0.6),1)</f>
        <v>4.5</v>
      </c>
      <c r="AT2" s="104">
        <f t="shared" ref="AT2:AT22" si="21">ROUND(MAX((AP2*0.4+AQ2*0.6),(AP2*0.4+AR2*0.6)),1)</f>
        <v>4.5</v>
      </c>
      <c r="AU2" s="784" t="str">
        <f t="shared" ref="AU2:AU22" si="22">TEXT(AT2,"0.0")</f>
        <v>4.5</v>
      </c>
      <c r="AV2" s="540" t="str">
        <f t="shared" ref="AV2:AV22" si="23">IF(AT2&gt;=8.5,"A",IF(AT2&gt;=8,"B+",IF(AT2&gt;=7,"B",IF(AT2&gt;=6.5,"C+",IF(AT2&gt;=5.5,"C",IF(AT2&gt;=5,"D+",IF(AT2&gt;=4,"D","F")))))))</f>
        <v>D</v>
      </c>
      <c r="AW2" s="539">
        <f t="shared" ref="AW2:AW22" si="24">IF(AV2="A",4,IF(AV2="B+",3.5,IF(AV2="B",3,IF(AV2="C+",2.5,IF(AV2="C",2,IF(AV2="D+",1.5,IF(AV2="D",1,0)))))))</f>
        <v>1</v>
      </c>
      <c r="AX2" s="539" t="str">
        <f t="shared" ref="AX2:AX22" si="25">TEXT(AW2,"0.0")</f>
        <v>1.0</v>
      </c>
      <c r="AY2" s="12">
        <v>3</v>
      </c>
      <c r="AZ2" s="112">
        <v>3</v>
      </c>
      <c r="BA2" s="126">
        <v>7.3</v>
      </c>
      <c r="BB2" s="278">
        <v>7</v>
      </c>
      <c r="BC2" s="5"/>
      <c r="BD2" s="6">
        <f t="shared" ref="BD2:BD22" si="26">ROUND((BA2*0.4+BB2*0.6),1)</f>
        <v>7.1</v>
      </c>
      <c r="BE2" s="104">
        <f t="shared" ref="BE2:BE22" si="27">ROUND(MAX((BA2*0.4+BB2*0.6),(BA2*0.4+BC2*0.6)),1)</f>
        <v>7.1</v>
      </c>
      <c r="BF2" s="784" t="str">
        <f t="shared" ref="BF2:BF22" si="28">TEXT(BE2,"0.0")</f>
        <v>7.1</v>
      </c>
      <c r="BG2" s="540" t="str">
        <f t="shared" ref="BG2:BG22" si="29">IF(BE2&gt;=8.5,"A",IF(BE2&gt;=8,"B+",IF(BE2&gt;=7,"B",IF(BE2&gt;=6.5,"C+",IF(BE2&gt;=5.5,"C",IF(BE2&gt;=5,"D+",IF(BE2&gt;=4,"D","F")))))))</f>
        <v>B</v>
      </c>
      <c r="BH2" s="539">
        <f t="shared" ref="BH2:BH22" si="30">IF(BG2="A",4,IF(BG2="B+",3.5,IF(BG2="B",3,IF(BG2="C+",2.5,IF(BG2="C",2,IF(BG2="D+",1.5,IF(BG2="D",1,0)))))))</f>
        <v>3</v>
      </c>
      <c r="BI2" s="539" t="str">
        <f t="shared" ref="BI2:BI22" si="31">TEXT(BH2,"0.0")</f>
        <v>3.0</v>
      </c>
      <c r="BJ2" s="12">
        <v>4</v>
      </c>
      <c r="BK2" s="112">
        <v>4</v>
      </c>
      <c r="BL2" s="706">
        <v>5.3</v>
      </c>
      <c r="BM2" s="699">
        <v>4</v>
      </c>
      <c r="BN2" s="699"/>
      <c r="BO2" s="6">
        <f t="shared" ref="BO2:BO22" si="32">ROUND((BL2*0.4+BM2*0.6),1)</f>
        <v>4.5</v>
      </c>
      <c r="BP2" s="104">
        <f t="shared" ref="BP2:BP22" si="33">ROUND(MAX((BL2*0.4+BM2*0.6),(BL2*0.4+BN2*0.6)),1)</f>
        <v>4.5</v>
      </c>
      <c r="BQ2" s="784" t="str">
        <f t="shared" ref="BQ2:BQ22" si="34">TEXT(BP2,"0.0")</f>
        <v>4.5</v>
      </c>
      <c r="BR2" s="540" t="str">
        <f t="shared" ref="BR2:BR22" si="35">IF(BP2&gt;=8.5,"A",IF(BP2&gt;=8,"B+",IF(BP2&gt;=7,"B",IF(BP2&gt;=6.5,"C+",IF(BP2&gt;=5.5,"C",IF(BP2&gt;=5,"D+",IF(BP2&gt;=4,"D","F")))))))</f>
        <v>D</v>
      </c>
      <c r="BS2" s="539">
        <f t="shared" ref="BS2:BS22" si="36">IF(BR2="A",4,IF(BR2="B+",3.5,IF(BR2="B",3,IF(BR2="C+",2.5,IF(BR2="C",2,IF(BR2="D+",1.5,IF(BR2="D",1,0)))))))</f>
        <v>1</v>
      </c>
      <c r="BT2" s="539" t="str">
        <f t="shared" ref="BT2:BT22" si="37">TEXT(BS2,"0.0")</f>
        <v>1.0</v>
      </c>
      <c r="BU2" s="12">
        <v>3</v>
      </c>
      <c r="BV2" s="110">
        <v>3</v>
      </c>
      <c r="BW2" s="706">
        <v>6.3</v>
      </c>
      <c r="BX2" s="420">
        <v>8</v>
      </c>
      <c r="BY2" s="420"/>
      <c r="BZ2" s="6">
        <f t="shared" ref="BZ2:BZ22" si="38">ROUND((BW2*0.4+BX2*0.6),1)</f>
        <v>7.3</v>
      </c>
      <c r="CA2" s="104">
        <f t="shared" ref="CA2:CA22" si="39">ROUND(MAX((BW2*0.4+BX2*0.6),(BW2*0.4+BY2*0.6)),1)</f>
        <v>7.3</v>
      </c>
      <c r="CB2" s="784" t="str">
        <f t="shared" ref="CB2:CB22" si="40">TEXT(CA2,"0.0")</f>
        <v>7.3</v>
      </c>
      <c r="CC2" s="540" t="str">
        <f t="shared" ref="CC2:CC22" si="41">IF(CA2&gt;=8.5,"A",IF(CA2&gt;=8,"B+",IF(CA2&gt;=7,"B",IF(CA2&gt;=6.5,"C+",IF(CA2&gt;=5.5,"C",IF(CA2&gt;=5,"D+",IF(CA2&gt;=4,"D","F")))))))</f>
        <v>B</v>
      </c>
      <c r="CD2" s="539">
        <f t="shared" ref="CD2:CD22" si="42">IF(CC2="A",4,IF(CC2="B+",3.5,IF(CC2="B",3,IF(CC2="C+",2.5,IF(CC2="C",2,IF(CC2="D+",1.5,IF(CC2="D",1,0)))))))</f>
        <v>3</v>
      </c>
      <c r="CE2" s="539" t="str">
        <f t="shared" ref="CE2:CE22" si="43">TEXT(CD2,"0.0")</f>
        <v>3.0</v>
      </c>
      <c r="CF2" s="12">
        <v>2</v>
      </c>
      <c r="CG2" s="110">
        <v>2</v>
      </c>
      <c r="CH2" s="365">
        <f t="shared" ref="CH2:CH22" si="44">AC2+AN2+AY2+BJ2+BU2+CF2</f>
        <v>18</v>
      </c>
      <c r="CI2" s="363">
        <f t="shared" ref="CI2:CI22" si="45">(AA2*AC2+AL2*AN2+AW2*AY2+BH2*BJ2+BS2*BU2+CD2*CF2)/CH2</f>
        <v>2</v>
      </c>
      <c r="CJ2" s="355" t="str">
        <f t="shared" ref="CJ2:CJ22" si="46">TEXT(CI2,"0.00")</f>
        <v>2.00</v>
      </c>
      <c r="CK2" s="356" t="str">
        <f t="shared" ref="CK2:CK22" si="47">IF(AND(CI2&lt;0.8),"Cảnh báo KQHT","Lên lớp")</f>
        <v>Lên lớp</v>
      </c>
      <c r="CL2" s="357">
        <f t="shared" ref="CL2:CL22" si="48">AD2+AO2+AZ2+BK2+BV2+CG2</f>
        <v>18</v>
      </c>
      <c r="CM2" s="358">
        <f t="shared" ref="CM2:CM22" si="49" xml:space="preserve"> (AA2*AD2+AL2*AO2+AW2*AZ2+BH2*BK2+BS2*BV2+CD2*CG2)/CL2</f>
        <v>2</v>
      </c>
      <c r="CN2" s="356" t="str">
        <f t="shared" ref="CN2:CN22" si="50">IF(AND(CM2&lt;1.2),"Cảnh báo KQHT","Lên lớp")</f>
        <v>Lên lớp</v>
      </c>
      <c r="CO2" s="288"/>
      <c r="CP2" s="706">
        <v>7</v>
      </c>
      <c r="CQ2" s="699">
        <v>4</v>
      </c>
      <c r="CR2" s="699"/>
      <c r="CS2" s="6">
        <f t="shared" ref="CS2:CS22" si="51">ROUND((CP2*0.4+CQ2*0.6),1)</f>
        <v>5.2</v>
      </c>
      <c r="CT2" s="104">
        <f t="shared" ref="CT2:CT22" si="52">ROUND(MAX((CP2*0.4+CQ2*0.6),(CP2*0.4+CR2*0.6)),1)</f>
        <v>5.2</v>
      </c>
      <c r="CU2" s="784" t="str">
        <f t="shared" ref="CU2:CU22" si="53">TEXT(CT2,"0.0")</f>
        <v>5.2</v>
      </c>
      <c r="CV2" s="540" t="str">
        <f t="shared" ref="CV2:CV22" si="54">IF(CT2&gt;=8.5,"A",IF(CT2&gt;=8,"B+",IF(CT2&gt;=7,"B",IF(CT2&gt;=6.5,"C+",IF(CT2&gt;=5.5,"C",IF(CT2&gt;=5,"D+",IF(CT2&gt;=4,"D","F")))))))</f>
        <v>D+</v>
      </c>
      <c r="CW2" s="539">
        <f t="shared" ref="CW2:CW22" si="55">IF(CV2="A",4,IF(CV2="B+",3.5,IF(CV2="B",3,IF(CV2="C+",2.5,IF(CV2="C",2,IF(CV2="D+",1.5,IF(CV2="D",1,0)))))))</f>
        <v>1.5</v>
      </c>
      <c r="CX2" s="539" t="str">
        <f t="shared" ref="CX2:CX22" si="56">TEXT(CW2,"0.0")</f>
        <v>1.5</v>
      </c>
      <c r="CY2" s="12">
        <v>2</v>
      </c>
      <c r="CZ2" s="488">
        <v>2</v>
      </c>
      <c r="DA2" s="120">
        <v>5</v>
      </c>
      <c r="DB2" s="273">
        <v>8</v>
      </c>
      <c r="DC2" s="273"/>
      <c r="DD2" s="6">
        <f t="shared" ref="DD2:DD22" si="57">ROUND((DA2*0.4+DB2*0.6),1)</f>
        <v>6.8</v>
      </c>
      <c r="DE2" s="104">
        <f t="shared" ref="DE2:DE22" si="58">ROUND(MAX((DA2*0.4+DB2*0.6),(DA2*0.4+DC2*0.6)),1)</f>
        <v>6.8</v>
      </c>
      <c r="DF2" s="784" t="str">
        <f t="shared" ref="DF2:DF22" si="59">TEXT(DE2,"0.0")</f>
        <v>6.8</v>
      </c>
      <c r="DG2" s="540" t="str">
        <f t="shared" ref="DG2:DG22" si="60">IF(DE2&gt;=8.5,"A",IF(DE2&gt;=8,"B+",IF(DE2&gt;=7,"B",IF(DE2&gt;=6.5,"C+",IF(DE2&gt;=5.5,"C",IF(DE2&gt;=5,"D+",IF(DE2&gt;=4,"D","F")))))))</f>
        <v>C+</v>
      </c>
      <c r="DH2" s="539">
        <f t="shared" ref="DH2:DH22" si="61">IF(DG2="A",4,IF(DG2="B+",3.5,IF(DG2="B",3,IF(DG2="C+",2.5,IF(DG2="C",2,IF(DG2="D+",1.5,IF(DG2="D",1,0)))))))</f>
        <v>2.5</v>
      </c>
      <c r="DI2" s="539" t="str">
        <f t="shared" ref="DI2:DI22" si="62">TEXT(DH2,"0.0")</f>
        <v>2.5</v>
      </c>
      <c r="DJ2" s="12">
        <v>3</v>
      </c>
      <c r="DK2" s="488">
        <v>3</v>
      </c>
      <c r="DL2" s="316">
        <v>5.9</v>
      </c>
      <c r="DM2" s="699">
        <v>5</v>
      </c>
      <c r="DN2" s="699"/>
      <c r="DO2" s="6">
        <f t="shared" ref="DO2:DO22" si="63">ROUND((DL2*0.4+DM2*0.6),1)</f>
        <v>5.4</v>
      </c>
      <c r="DP2" s="104">
        <f t="shared" ref="DP2:DP22" si="64">ROUND(MAX((DL2*0.4+DM2*0.6),(DL2*0.4+DN2*0.6)),1)</f>
        <v>5.4</v>
      </c>
      <c r="DQ2" s="784" t="str">
        <f t="shared" ref="DQ2:DQ22" si="65">TEXT(DP2,"0.0")</f>
        <v>5.4</v>
      </c>
      <c r="DR2" s="540" t="str">
        <f t="shared" ref="DR2:DR22" si="66">IF(DP2&gt;=8.5,"A",IF(DP2&gt;=8,"B+",IF(DP2&gt;=7,"B",IF(DP2&gt;=6.5,"C+",IF(DP2&gt;=5.5,"C",IF(DP2&gt;=5,"D+",IF(DP2&gt;=4,"D","F")))))))</f>
        <v>D+</v>
      </c>
      <c r="DS2" s="539">
        <f t="shared" ref="DS2:DS22" si="67">IF(DR2="A",4,IF(DR2="B+",3.5,IF(DR2="B",3,IF(DR2="C+",2.5,IF(DR2="C",2,IF(DR2="D+",1.5,IF(DR2="D",1,0)))))))</f>
        <v>1.5</v>
      </c>
      <c r="DT2" s="539" t="str">
        <f t="shared" ref="DT2:DT22" si="68">TEXT(DS2,"0.0")</f>
        <v>1.5</v>
      </c>
      <c r="DU2" s="12">
        <v>2</v>
      </c>
      <c r="DV2" s="488">
        <v>2</v>
      </c>
      <c r="DW2" s="706">
        <v>6.6</v>
      </c>
      <c r="DX2" s="699">
        <v>6</v>
      </c>
      <c r="DY2" s="699"/>
      <c r="DZ2" s="6">
        <f t="shared" ref="DZ2:DZ22" si="69">ROUND((DW2*0.4+DX2*0.6),1)</f>
        <v>6.2</v>
      </c>
      <c r="EA2" s="104">
        <f t="shared" ref="EA2:EA22" si="70">ROUND(MAX((DW2*0.4+DX2*0.6),(DW2*0.4+DY2*0.6)),1)</f>
        <v>6.2</v>
      </c>
      <c r="EB2" s="784" t="str">
        <f t="shared" ref="EB2:EB22" si="71">TEXT(EA2,"0.0")</f>
        <v>6.2</v>
      </c>
      <c r="EC2" s="540" t="str">
        <f t="shared" ref="EC2:EC22" si="72">IF(EA2&gt;=8.5,"A",IF(EA2&gt;=8,"B+",IF(EA2&gt;=7,"B",IF(EA2&gt;=6.5,"C+",IF(EA2&gt;=5.5,"C",IF(EA2&gt;=5,"D+",IF(EA2&gt;=4,"D","F")))))))</f>
        <v>C</v>
      </c>
      <c r="ED2" s="539">
        <f t="shared" ref="ED2:ED22" si="73">IF(EC2="A",4,IF(EC2="B+",3.5,IF(EC2="B",3,IF(EC2="C+",2.5,IF(EC2="C",2,IF(EC2="D+",1.5,IF(EC2="D",1,0)))))))</f>
        <v>2</v>
      </c>
      <c r="EE2" s="539" t="str">
        <f t="shared" ref="EE2:EE22" si="74">TEXT(ED2,"0.0")</f>
        <v>2.0</v>
      </c>
      <c r="EF2" s="12">
        <v>2</v>
      </c>
      <c r="EG2" s="488">
        <v>2</v>
      </c>
      <c r="EH2" s="706">
        <v>7.1</v>
      </c>
      <c r="EI2" s="699">
        <v>9</v>
      </c>
      <c r="EJ2" s="699"/>
      <c r="EK2" s="6">
        <f t="shared" ref="EK2:EK22" si="75">ROUND((EH2*0.4+EI2*0.6),1)</f>
        <v>8.1999999999999993</v>
      </c>
      <c r="EL2" s="104">
        <f t="shared" ref="EL2:EL22" si="76">ROUND(MAX((EH2*0.4+EI2*0.6),(EH2*0.4+EJ2*0.6)),1)</f>
        <v>8.1999999999999993</v>
      </c>
      <c r="EM2" s="784" t="str">
        <f t="shared" ref="EM2:EM22" si="77">TEXT(EL2,"0.0")</f>
        <v>8.2</v>
      </c>
      <c r="EN2" s="540" t="str">
        <f t="shared" ref="EN2:EN22" si="78">IF(EL2&gt;=8.5,"A",IF(EL2&gt;=8,"B+",IF(EL2&gt;=7,"B",IF(EL2&gt;=6.5,"C+",IF(EL2&gt;=5.5,"C",IF(EL2&gt;=5,"D+",IF(EL2&gt;=4,"D","F")))))))</f>
        <v>B+</v>
      </c>
      <c r="EO2" s="539">
        <f t="shared" ref="EO2:EO22" si="79">IF(EN2="A",4,IF(EN2="B+",3.5,IF(EN2="B",3,IF(EN2="C+",2.5,IF(EN2="C",2,IF(EN2="D+",1.5,IF(EN2="D",1,0)))))))</f>
        <v>3.5</v>
      </c>
      <c r="EP2" s="539" t="str">
        <f t="shared" ref="EP2:EP22" si="80">TEXT(EO2,"0.0")</f>
        <v>3.5</v>
      </c>
      <c r="EQ2" s="12">
        <v>4</v>
      </c>
      <c r="ER2" s="488">
        <v>4</v>
      </c>
      <c r="ES2" s="706">
        <v>7.4</v>
      </c>
      <c r="ET2" s="699">
        <v>7</v>
      </c>
      <c r="EU2" s="699"/>
      <c r="EV2" s="6">
        <f t="shared" ref="EV2:EV22" si="81">ROUND((ES2*0.4+ET2*0.6),1)</f>
        <v>7.2</v>
      </c>
      <c r="EW2" s="104">
        <f t="shared" ref="EW2:EW22" si="82">ROUND(MAX((ES2*0.4+ET2*0.6),(ES2*0.4+EU2*0.6)),1)</f>
        <v>7.2</v>
      </c>
      <c r="EX2" s="784" t="str">
        <f t="shared" ref="EX2:EX22" si="83">TEXT(EW2,"0.0")</f>
        <v>7.2</v>
      </c>
      <c r="EY2" s="540" t="str">
        <f t="shared" ref="EY2:EY22" si="84">IF(EW2&gt;=8.5,"A",IF(EW2&gt;=8,"B+",IF(EW2&gt;=7,"B",IF(EW2&gt;=6.5,"C+",IF(EW2&gt;=5.5,"C",IF(EW2&gt;=5,"D+",IF(EW2&gt;=4,"D","F")))))))</f>
        <v>B</v>
      </c>
      <c r="EZ2" s="539">
        <f t="shared" ref="EZ2:EZ22" si="85">IF(EY2="A",4,IF(EY2="B+",3.5,IF(EY2="B",3,IF(EY2="C+",2.5,IF(EY2="C",2,IF(EY2="D+",1.5,IF(EY2="D",1,0)))))))</f>
        <v>3</v>
      </c>
      <c r="FA2" s="539" t="str">
        <f t="shared" ref="FA2:FA22" si="86">TEXT(EZ2,"0.0")</f>
        <v>3.0</v>
      </c>
      <c r="FB2" s="12">
        <v>2</v>
      </c>
      <c r="FC2" s="488">
        <v>2</v>
      </c>
      <c r="FD2" s="706">
        <v>6.6</v>
      </c>
      <c r="FE2" s="699">
        <v>5</v>
      </c>
      <c r="FF2" s="699"/>
      <c r="FG2" s="6">
        <f t="shared" ref="FG2:FG22" si="87">ROUND((FD2*0.4+FE2*0.6),1)</f>
        <v>5.6</v>
      </c>
      <c r="FH2" s="104">
        <f t="shared" ref="FH2:FH22" si="88">ROUND(MAX((FD2*0.4+FE2*0.6),(FD2*0.4+FF2*0.6)),1)</f>
        <v>5.6</v>
      </c>
      <c r="FI2" s="784" t="str">
        <f t="shared" ref="FI2:FI22" si="89">TEXT(FH2,"0.0")</f>
        <v>5.6</v>
      </c>
      <c r="FJ2" s="540" t="str">
        <f t="shared" ref="FJ2:FJ22" si="90">IF(FH2&gt;=8.5,"A",IF(FH2&gt;=8,"B+",IF(FH2&gt;=7,"B",IF(FH2&gt;=6.5,"C+",IF(FH2&gt;=5.5,"C",IF(FH2&gt;=5,"D+",IF(FH2&gt;=4,"D","F")))))))</f>
        <v>C</v>
      </c>
      <c r="FK2" s="539">
        <f t="shared" ref="FK2:FK22" si="91">IF(FJ2="A",4,IF(FJ2="B+",3.5,IF(FJ2="B",3,IF(FJ2="C+",2.5,IF(FJ2="C",2,IF(FJ2="D+",1.5,IF(FJ2="D",1,0)))))))</f>
        <v>2</v>
      </c>
      <c r="FL2" s="539" t="str">
        <f t="shared" ref="FL2:FL22" si="92">TEXT(FK2,"0.0")</f>
        <v>2.0</v>
      </c>
      <c r="FM2" s="12">
        <v>3</v>
      </c>
      <c r="FN2" s="488">
        <v>3</v>
      </c>
      <c r="FO2" s="316">
        <v>7</v>
      </c>
      <c r="FP2" s="699">
        <v>5</v>
      </c>
      <c r="FQ2" s="699"/>
      <c r="FR2" s="6">
        <f t="shared" ref="FR2:FR22" si="93">ROUND((FO2*0.4+FP2*0.6),1)</f>
        <v>5.8</v>
      </c>
      <c r="FS2" s="104">
        <f t="shared" ref="FS2:FS22" si="94">ROUND(MAX((FO2*0.4+FP2*0.6),(FO2*0.4+FQ2*0.6)),1)</f>
        <v>5.8</v>
      </c>
      <c r="FT2" s="784" t="str">
        <f t="shared" ref="FT2:FT22" si="95">TEXT(FS2,"0.0")</f>
        <v>5.8</v>
      </c>
      <c r="FU2" s="540" t="str">
        <f t="shared" ref="FU2:FU22" si="96">IF(FS2&gt;=8.5,"A",IF(FS2&gt;=8,"B+",IF(FS2&gt;=7,"B",IF(FS2&gt;=6.5,"C+",IF(FS2&gt;=5.5,"C",IF(FS2&gt;=5,"D+",IF(FS2&gt;=4,"D","F")))))))</f>
        <v>C</v>
      </c>
      <c r="FV2" s="539">
        <f t="shared" ref="FV2:FV22" si="97">IF(FU2="A",4,IF(FU2="B+",3.5,IF(FU2="B",3,IF(FU2="C+",2.5,IF(FU2="C",2,IF(FU2="D+",1.5,IF(FU2="D",1,0)))))))</f>
        <v>2</v>
      </c>
      <c r="FW2" s="539" t="str">
        <f t="shared" ref="FW2:FW22" si="98">TEXT(FV2,"0.0")</f>
        <v>2.0</v>
      </c>
      <c r="FX2" s="12">
        <v>3</v>
      </c>
      <c r="FY2" s="488">
        <v>3</v>
      </c>
      <c r="FZ2" s="526">
        <f t="shared" ref="FZ2:FZ22" si="99">CY2+DJ2+DU2+EF2+EQ2+FB2+FM2+FX2</f>
        <v>21</v>
      </c>
      <c r="GA2" s="524">
        <f t="shared" ref="GA2:GA22" si="100">(CW2*CY2+DH2*DJ2+DS2*DU2+ED2*EF2+EO2*EQ2+EZ2*FB2+FK2*FM2+FV2*FX2)/FZ2</f>
        <v>2.3571428571428572</v>
      </c>
      <c r="GB2" s="525" t="str">
        <f t="shared" ref="GB2:GB22" si="101">TEXT(GA2,"0.00")</f>
        <v>2.36</v>
      </c>
      <c r="GC2" s="530" t="str">
        <f t="shared" ref="GC2:GC22" si="102">IF(AND(GA2&lt;1),"Cảnh báo KQHT","Lên lớp")</f>
        <v>Lên lớp</v>
      </c>
      <c r="GD2" s="526">
        <f t="shared" ref="GD2:GD22" si="103">CH2+FZ2</f>
        <v>39</v>
      </c>
      <c r="GE2" s="524">
        <f t="shared" ref="GE2:GE22" si="104">(CH2*CI2+FZ2*GA2)/GD2</f>
        <v>2.1923076923076925</v>
      </c>
      <c r="GF2" s="525" t="str">
        <f t="shared" ref="GF2:GF22" si="105">TEXT(GE2,"0.00")</f>
        <v>2.19</v>
      </c>
      <c r="GG2" s="527">
        <f t="shared" ref="GG2:GG22" si="106">AD2+AO2+AZ2+BK2+BV2+CG2+CZ2+DK2+DV2+EG2+ER2+FC2+FN2+FY2</f>
        <v>39</v>
      </c>
      <c r="GH2" s="789">
        <f>(FY2*FS2+FN2*FH2+FC2*EW2+ER2*EL2+EG2*EA2+DV2*DP2+DK2*DE2+CZ2*CT2+CG2*CA2+BV2*BP2+BK2*BE2+AZ2*AT2+AO2*AI2+AD2*X2)/GG2</f>
        <v>6.2205128205128215</v>
      </c>
      <c r="GI2" s="528">
        <f t="shared" ref="GI2:GI22" si="107">(AA2*AD2+AL2*AO2+AW2*AZ2+BH2*BK2+BS2*BV2+CD2*CG2+CW2*CZ2+DH2*DK2+DS2*DV2+ED2*EG2+EO2*ER2+EZ2*FC2+FK2*FN2+FV2*FY2)/GG2</f>
        <v>2.1923076923076925</v>
      </c>
      <c r="GJ2" s="531" t="str">
        <f t="shared" ref="GJ2:GJ22" si="108">IF(AND(GI2&lt;1.2),"Cảnh báo KQHT","Lên lớp")</f>
        <v>Lên lớp</v>
      </c>
      <c r="GK2" s="704"/>
      <c r="GL2" s="706">
        <v>7.3</v>
      </c>
      <c r="GM2" s="420">
        <v>5</v>
      </c>
      <c r="GN2" s="420"/>
      <c r="GO2" s="6">
        <f>ROUND((GL2*0.4+GM2*0.6),1)</f>
        <v>5.9</v>
      </c>
      <c r="GP2" s="104">
        <f>ROUND(MAX((GL2*0.4+GM2*0.6),(GL2*0.4+GN2*0.6)),1)</f>
        <v>5.9</v>
      </c>
      <c r="GQ2" s="784" t="str">
        <f>TEXT(GP2,"0.0")</f>
        <v>5.9</v>
      </c>
      <c r="GR2" s="540" t="str">
        <f>IF(GP2&gt;=8.5,"A",IF(GP2&gt;=8,"B+",IF(GP2&gt;=7,"B",IF(GP2&gt;=6.5,"C+",IF(GP2&gt;=5.5,"C",IF(GP2&gt;=5,"D+",IF(GP2&gt;=4,"D","F")))))))</f>
        <v>C</v>
      </c>
      <c r="GS2" s="539">
        <f>IF(GR2="A",4,IF(GR2="B+",3.5,IF(GR2="B",3,IF(GR2="C+",2.5,IF(GR2="C",2,IF(GR2="D+",1.5,IF(GR2="D",1,0)))))))</f>
        <v>2</v>
      </c>
      <c r="GT2" s="539" t="str">
        <f>TEXT(GS2,"0.0")</f>
        <v>2.0</v>
      </c>
      <c r="GU2" s="12">
        <v>2</v>
      </c>
      <c r="GV2" s="110">
        <v>2</v>
      </c>
      <c r="GW2" s="707">
        <v>7.6</v>
      </c>
      <c r="GX2" s="837">
        <v>6</v>
      </c>
      <c r="GY2" s="284"/>
      <c r="GZ2" s="40">
        <f>ROUND((GW2*0.4+GX2*0.6),1)</f>
        <v>6.6</v>
      </c>
      <c r="HA2" s="99">
        <f>ROUND(MAX((GW2*0.4+GX2*0.6),(GW2*0.4+GY2*0.6)),1)</f>
        <v>6.6</v>
      </c>
      <c r="HB2" s="791" t="str">
        <f>TEXT(HA2,"0.0")</f>
        <v>6.6</v>
      </c>
      <c r="HC2" s="97" t="str">
        <f>IF(HA2&gt;=8.5,"A",IF(HA2&gt;=8,"B+",IF(HA2&gt;=7,"B",IF(HA2&gt;=6.5,"C+",IF(HA2&gt;=5.5,"C",IF(HA2&gt;=5,"D+",IF(HA2&gt;=4,"D","F")))))))</f>
        <v>C+</v>
      </c>
      <c r="HD2" s="98">
        <f>IF(HC2="A",4,IF(HC2="B+",3.5,IF(HC2="B",3,IF(HC2="C+",2.5,IF(HC2="C",2,IF(HC2="D+",1.5,IF(HC2="D",1,0)))))))</f>
        <v>2.5</v>
      </c>
      <c r="HE2" s="98" t="str">
        <f>TEXT(HD2,"0.0")</f>
        <v>2.5</v>
      </c>
      <c r="HF2" s="18">
        <v>2</v>
      </c>
      <c r="HG2" s="117">
        <v>2</v>
      </c>
      <c r="HH2" s="706">
        <v>8</v>
      </c>
      <c r="HI2" s="420">
        <v>8</v>
      </c>
      <c r="HJ2" s="420"/>
      <c r="HK2" s="6">
        <f>ROUND((HH2*0.4+HI2*0.6),1)</f>
        <v>8</v>
      </c>
      <c r="HL2" s="104">
        <f>ROUND(MAX((HH2*0.4+HI2*0.6),(HH2*0.4+HJ2*0.6)),1)</f>
        <v>8</v>
      </c>
      <c r="HM2" s="784" t="str">
        <f>TEXT(HL2,"0.0")</f>
        <v>8.0</v>
      </c>
      <c r="HN2" s="540" t="str">
        <f>IF(HL2&gt;=8.5,"A",IF(HL2&gt;=8,"B+",IF(HL2&gt;=7,"B",IF(HL2&gt;=6.5,"C+",IF(HL2&gt;=5.5,"C",IF(HL2&gt;=5,"D+",IF(HL2&gt;=4,"D","F")))))))</f>
        <v>B+</v>
      </c>
      <c r="HO2" s="539">
        <f>IF(HN2="A",4,IF(HN2="B+",3.5,IF(HN2="B",3,IF(HN2="C+",2.5,IF(HN2="C",2,IF(HN2="D+",1.5,IF(HN2="D",1,0)))))))</f>
        <v>3.5</v>
      </c>
      <c r="HP2" s="539" t="str">
        <f>TEXT(HO2,"0.0")</f>
        <v>3.5</v>
      </c>
      <c r="HQ2" s="12">
        <v>3</v>
      </c>
      <c r="HR2" s="110">
        <v>3</v>
      </c>
      <c r="HS2" s="706">
        <v>6</v>
      </c>
      <c r="HT2" s="420">
        <v>5</v>
      </c>
      <c r="HU2" s="420"/>
      <c r="HV2" s="6">
        <f>ROUND((HS2*0.4+HT2*0.6),1)</f>
        <v>5.4</v>
      </c>
      <c r="HW2" s="104">
        <f>ROUND(MAX((HS2*0.4+HT2*0.6),(HS2*0.4+HU2*0.6)),1)</f>
        <v>5.4</v>
      </c>
      <c r="HX2" s="784" t="str">
        <f>TEXT(HW2,"0.0")</f>
        <v>5.4</v>
      </c>
      <c r="HY2" s="540" t="str">
        <f>IF(HW2&gt;=8.5,"A",IF(HW2&gt;=8,"B+",IF(HW2&gt;=7,"B",IF(HW2&gt;=6.5,"C+",IF(HW2&gt;=5.5,"C",IF(HW2&gt;=5,"D+",IF(HW2&gt;=4,"D","F")))))))</f>
        <v>D+</v>
      </c>
      <c r="HZ2" s="539">
        <f>IF(HY2="A",4,IF(HY2="B+",3.5,IF(HY2="B",3,IF(HY2="C+",2.5,IF(HY2="C",2,IF(HY2="D+",1.5,IF(HY2="D",1,0)))))))</f>
        <v>1.5</v>
      </c>
      <c r="IA2" s="539" t="str">
        <f>TEXT(HZ2,"0.0")</f>
        <v>1.5</v>
      </c>
      <c r="IB2" s="12">
        <v>3</v>
      </c>
      <c r="IC2" s="110">
        <v>3</v>
      </c>
      <c r="ID2" s="706">
        <v>6.6</v>
      </c>
      <c r="IE2" s="420">
        <v>5</v>
      </c>
      <c r="IF2" s="420"/>
      <c r="IG2" s="6">
        <f>ROUND((ID2*0.4+IE2*0.6),1)</f>
        <v>5.6</v>
      </c>
      <c r="IH2" s="104">
        <f>ROUND(MAX((ID2*0.4+IE2*0.6),(ID2*0.4+IF2*0.6)),1)</f>
        <v>5.6</v>
      </c>
      <c r="II2" s="784" t="str">
        <f>TEXT(IH2,"0.0")</f>
        <v>5.6</v>
      </c>
      <c r="IJ2" s="540" t="str">
        <f>IF(IH2&gt;=8.5,"A",IF(IH2&gt;=8,"B+",IF(IH2&gt;=7,"B",IF(IH2&gt;=6.5,"C+",IF(IH2&gt;=5.5,"C",IF(IH2&gt;=5,"D+",IF(IH2&gt;=4,"D","F")))))))</f>
        <v>C</v>
      </c>
      <c r="IK2" s="539">
        <f>IF(IJ2="A",4,IF(IJ2="B+",3.5,IF(IJ2="B",3,IF(IJ2="C+",2.5,IF(IJ2="C",2,IF(IJ2="D+",1.5,IF(IJ2="D",1,0)))))))</f>
        <v>2</v>
      </c>
      <c r="IL2" s="539" t="str">
        <f>TEXT(IK2,"0.0")</f>
        <v>2.0</v>
      </c>
      <c r="IM2" s="12">
        <v>3</v>
      </c>
      <c r="IN2" s="110">
        <v>3</v>
      </c>
      <c r="IO2" s="706">
        <v>8</v>
      </c>
      <c r="IP2" s="420">
        <v>9</v>
      </c>
      <c r="IQ2" s="420"/>
      <c r="IR2" s="6">
        <f>ROUND((IO2*0.4+IP2*0.6),1)</f>
        <v>8.6</v>
      </c>
      <c r="IS2" s="104">
        <f>ROUND(MAX((IO2*0.4+IP2*0.6),(IO2*0.4+IQ2*0.6)),1)</f>
        <v>8.6</v>
      </c>
      <c r="IT2" s="784" t="str">
        <f>TEXT(IS2,"0.0")</f>
        <v>8.6</v>
      </c>
      <c r="IU2" s="540" t="str">
        <f>IF(IS2&gt;=8.5,"A",IF(IS2&gt;=8,"B+",IF(IS2&gt;=7,"B",IF(IS2&gt;=6.5,"C+",IF(IS2&gt;=5.5,"C",IF(IS2&gt;=5,"D+",IF(IS2&gt;=4,"D","F")))))))</f>
        <v>A</v>
      </c>
      <c r="IV2" s="539">
        <f>IF(IU2="A",4,IF(IU2="B+",3.5,IF(IU2="B",3,IF(IU2="C+",2.5,IF(IU2="C",2,IF(IU2="D+",1.5,IF(IU2="D",1,0)))))))</f>
        <v>4</v>
      </c>
      <c r="IW2" s="539" t="str">
        <f>TEXT(IV2,"0.0")</f>
        <v>4.0</v>
      </c>
      <c r="IX2" s="12">
        <v>2</v>
      </c>
      <c r="IY2" s="110">
        <v>2</v>
      </c>
      <c r="IZ2" s="926">
        <v>8</v>
      </c>
      <c r="JA2" s="409">
        <v>8</v>
      </c>
      <c r="JB2" s="341"/>
      <c r="JC2" s="6">
        <f>ROUND((IZ2*0.4+JA2*0.6),1)</f>
        <v>8</v>
      </c>
      <c r="JD2" s="104">
        <f>ROUND(MAX((IZ2*0.4+JA2*0.6),(IZ2*0.4+JB2*0.6)),1)</f>
        <v>8</v>
      </c>
      <c r="JE2" s="784" t="str">
        <f>TEXT(JD2,"0.0")</f>
        <v>8.0</v>
      </c>
      <c r="JF2" s="540" t="str">
        <f>IF(JD2&gt;=8.5,"A",IF(JD2&gt;=8,"B+",IF(JD2&gt;=7,"B",IF(JD2&gt;=6.5,"C+",IF(JD2&gt;=5.5,"C",IF(JD2&gt;=5,"D+",IF(JD2&gt;=4,"D","F")))))))</f>
        <v>B+</v>
      </c>
      <c r="JG2" s="539">
        <f>IF(JF2="A",4,IF(JF2="B+",3.5,IF(JF2="B",3,IF(JF2="C+",2.5,IF(JF2="C",2,IF(JF2="D+",1.5,IF(JF2="D",1,0)))))))</f>
        <v>3.5</v>
      </c>
      <c r="JH2" s="539" t="str">
        <f>TEXT(JG2,"0.0")</f>
        <v>3.5</v>
      </c>
      <c r="JI2" s="12">
        <v>3</v>
      </c>
      <c r="JJ2" s="110">
        <v>3</v>
      </c>
      <c r="JK2" s="708">
        <v>6.6</v>
      </c>
      <c r="JL2" s="876">
        <v>4</v>
      </c>
      <c r="JM2" s="341"/>
      <c r="JN2" s="6">
        <f>ROUND((JK2*0.4+JL2*0.6),1)</f>
        <v>5</v>
      </c>
      <c r="JO2" s="104">
        <f>ROUND(MAX((JK2*0.4+JL2*0.6),(JK2*0.4+JM2*0.6)),1)</f>
        <v>5</v>
      </c>
      <c r="JP2" s="784" t="str">
        <f>TEXT(JO2,"0.0")</f>
        <v>5.0</v>
      </c>
      <c r="JQ2" s="540" t="str">
        <f>IF(JO2&gt;=8.5,"A",IF(JO2&gt;=8,"B+",IF(JO2&gt;=7,"B",IF(JO2&gt;=6.5,"C+",IF(JO2&gt;=5.5,"C",IF(JO2&gt;=5,"D+",IF(JO2&gt;=4,"D","F")))))))</f>
        <v>D+</v>
      </c>
      <c r="JR2" s="539">
        <f>IF(JQ2="A",4,IF(JQ2="B+",3.5,IF(JQ2="B",3,IF(JQ2="C+",2.5,IF(JQ2="C",2,IF(JQ2="D+",1.5,IF(JQ2="D",1,0)))))))</f>
        <v>1.5</v>
      </c>
      <c r="JS2" s="539" t="str">
        <f>TEXT(JR2,"0.0")</f>
        <v>1.5</v>
      </c>
      <c r="JT2" s="12">
        <v>1</v>
      </c>
      <c r="JU2" s="110">
        <v>1</v>
      </c>
      <c r="JV2" s="708">
        <v>6.6</v>
      </c>
      <c r="JW2" s="896">
        <v>7</v>
      </c>
      <c r="JX2" s="893"/>
      <c r="JY2" s="6">
        <f>ROUND((JV2*0.4+JW2*0.6),1)</f>
        <v>6.8</v>
      </c>
      <c r="JZ2" s="104">
        <f>ROUND(MAX((JV2*0.4+JW2*0.6),(JV2*0.4+JX2*0.6)),1)</f>
        <v>6.8</v>
      </c>
      <c r="KA2" s="784" t="str">
        <f>TEXT(JZ2,"0.0")</f>
        <v>6.8</v>
      </c>
      <c r="KB2" s="540" t="str">
        <f>IF(JZ2&gt;=8.5,"A",IF(JZ2&gt;=8,"B+",IF(JZ2&gt;=7,"B",IF(JZ2&gt;=6.5,"C+",IF(JZ2&gt;=5.5,"C",IF(JZ2&gt;=5,"D+",IF(JZ2&gt;=4,"D","F")))))))</f>
        <v>C+</v>
      </c>
      <c r="KC2" s="539">
        <f>IF(KB2="A",4,IF(KB2="B+",3.5,IF(KB2="B",3,IF(KB2="C+",2.5,IF(KB2="C",2,IF(KB2="D+",1.5,IF(KB2="D",1,0)))))))</f>
        <v>2.5</v>
      </c>
      <c r="KD2" s="539" t="str">
        <f>TEXT(KC2,"0.0")</f>
        <v>2.5</v>
      </c>
      <c r="KE2" s="12">
        <v>1</v>
      </c>
      <c r="KF2" s="110">
        <v>1</v>
      </c>
      <c r="KG2" s="757">
        <f>GU2+HF2+HQ2+IB2+IM2+IX2+JI2+JT2+KE2</f>
        <v>20</v>
      </c>
      <c r="KH2" s="758">
        <f>(GS2*GU2+HD2*HF2+HO2*HQ2+HZ2*IB2+IK2*IM2+IV2*IX2+JG2*JI2+JR2*JT2+KC2*KE2)/KG2</f>
        <v>2.625</v>
      </c>
      <c r="KI2" s="759" t="str">
        <f>TEXT(KH2,"0.00")</f>
        <v>2.63</v>
      </c>
      <c r="KJ2" s="760" t="str">
        <f>IF(AND(KH2&lt;1),"Cảnh báo KQHT","Lên lớp")</f>
        <v>Lên lớp</v>
      </c>
      <c r="KK2" s="761">
        <f>GD2+KG2</f>
        <v>59</v>
      </c>
      <c r="KL2" s="758">
        <f>(CH2*CI2+FZ2*GA2+KH2*KG2)/KK2</f>
        <v>2.3389830508474576</v>
      </c>
      <c r="KM2" s="759" t="str">
        <f>TEXT(KL2,"0.00")</f>
        <v>2.34</v>
      </c>
      <c r="KN2" s="762">
        <f>GV2+HG2+HR2+IC2+IN2+IY2+JJ2+JU2+KF2</f>
        <v>20</v>
      </c>
      <c r="KO2" s="806">
        <f xml:space="preserve"> (KF2*JZ2+JU2*JO2+JJ2*JD2+IY2*IS2+IN2*IH2+IC2*HW2+HR2*HL2+HG2*HA2+GV2*GP2)/KN2</f>
        <v>6.75</v>
      </c>
      <c r="KP2" s="763">
        <f xml:space="preserve"> (GS2*GV2+HD2*HG2+HO2*HR2+HZ2*IC2+IK2*IN2+IV2*IY2+JG2*JJ2+JR2*JU2+KC2*KF2)/KN2</f>
        <v>2.625</v>
      </c>
      <c r="KQ2" s="764">
        <f>GG2+KN2</f>
        <v>59</v>
      </c>
      <c r="KR2" s="930">
        <f xml:space="preserve"> (KO2*KN2+GG2*GH2)/KQ2</f>
        <v>6.4</v>
      </c>
      <c r="KS2" s="765">
        <f xml:space="preserve"> (GG2*GI2+KP2*KN2)/KQ2</f>
        <v>2.3389830508474576</v>
      </c>
      <c r="KT2" s="760" t="str">
        <f>IF(AND(KS2&lt;1.4),"Cảnh báo KQHT","Lên lớp")</f>
        <v>Lên lớp</v>
      </c>
      <c r="KU2" s="766"/>
      <c r="KV2" s="1056">
        <v>6.6</v>
      </c>
      <c r="KW2" s="927">
        <v>4</v>
      </c>
      <c r="KX2" s="927"/>
      <c r="KY2" s="723">
        <f>ROUND((KV2*0.4+KW2*0.6),1)</f>
        <v>5</v>
      </c>
      <c r="KZ2" s="724">
        <f>ROUND(MAX((KV2*0.4+KW2*0.6),(KV2*0.4+KX2*0.6)),1)</f>
        <v>5</v>
      </c>
      <c r="LA2" s="799" t="str">
        <f>TEXT(KZ2,"0.0")</f>
        <v>5.0</v>
      </c>
      <c r="LB2" s="725" t="str">
        <f>IF(KZ2&gt;=8.5,"A",IF(KZ2&gt;=8,"B+",IF(KZ2&gt;=7,"B",IF(KZ2&gt;=6.5,"C+",IF(KZ2&gt;=5.5,"C",IF(KZ2&gt;=5,"D+",IF(KZ2&gt;=4,"D","F")))))))</f>
        <v>D+</v>
      </c>
      <c r="LC2" s="726">
        <f t="shared" ref="LC2" si="109">IF(LB2="A",4,IF(LB2="B+",3.5,IF(LB2="B",3,IF(LB2="C+",2.5,IF(LB2="C",2,IF(LB2="D+",1.5,IF(LB2="D",1,0)))))))</f>
        <v>1.5</v>
      </c>
      <c r="LD2" s="726" t="str">
        <f t="shared" ref="LD2" si="110">TEXT(LC2,"0.0")</f>
        <v>1.5</v>
      </c>
      <c r="LE2" s="727">
        <v>2</v>
      </c>
      <c r="LF2" s="728">
        <v>2</v>
      </c>
      <c r="LG2" s="721">
        <v>8.8000000000000007</v>
      </c>
      <c r="LH2" s="927">
        <v>7</v>
      </c>
      <c r="LI2" s="927"/>
      <c r="LJ2" s="723">
        <f>ROUND((LG2*0.4+LH2*0.6),1)</f>
        <v>7.7</v>
      </c>
      <c r="LK2" s="724">
        <f>ROUND(MAX((LG2*0.4+LH2*0.6),(LG2*0.4+LI2*0.6)),1)</f>
        <v>7.7</v>
      </c>
      <c r="LL2" s="799" t="str">
        <f>TEXT(LK2,"0.0")</f>
        <v>7.7</v>
      </c>
      <c r="LM2" s="725" t="str">
        <f>IF(LK2&gt;=8.5,"A",IF(LK2&gt;=8,"B+",IF(LK2&gt;=7,"B",IF(LK2&gt;=6.5,"C+",IF(LK2&gt;=5.5,"C",IF(LK2&gt;=5,"D+",IF(LK2&gt;=4,"D","F")))))))</f>
        <v>B</v>
      </c>
      <c r="LN2" s="726">
        <f t="shared" ref="LN2" si="111">IF(LM2="A",4,IF(LM2="B+",3.5,IF(LM2="B",3,IF(LM2="C+",2.5,IF(LM2="C",2,IF(LM2="D+",1.5,IF(LM2="D",1,0)))))))</f>
        <v>3</v>
      </c>
      <c r="LO2" s="726" t="str">
        <f t="shared" ref="LO2" si="112">TEXT(LN2,"0.0")</f>
        <v>3.0</v>
      </c>
      <c r="LP2" s="1037">
        <v>2</v>
      </c>
      <c r="LQ2" s="728">
        <v>2</v>
      </c>
      <c r="LR2" s="926">
        <v>6.6</v>
      </c>
      <c r="LS2" s="409">
        <v>8</v>
      </c>
      <c r="LT2" s="341"/>
      <c r="LU2" s="6">
        <f>ROUND((LR2*0.4+LS2*0.6),1)</f>
        <v>7.4</v>
      </c>
      <c r="LV2" s="104">
        <f>ROUND(MAX((LR2*0.4+LS2*0.6),(LR2*0.4+LT2*0.6)),1)</f>
        <v>7.4</v>
      </c>
      <c r="LW2" s="784" t="str">
        <f>TEXT(LV2,"0.0")</f>
        <v>7.4</v>
      </c>
      <c r="LX2" s="540" t="str">
        <f>IF(LV2&gt;=8.5,"A",IF(LV2&gt;=8,"B+",IF(LV2&gt;=7,"B",IF(LV2&gt;=6.5,"C+",IF(LV2&gt;=5.5,"C",IF(LV2&gt;=5,"D+",IF(LV2&gt;=4,"D","F")))))))</f>
        <v>B</v>
      </c>
      <c r="LY2" s="539">
        <f>IF(LX2="A",4,IF(LX2="B+",3.5,IF(LX2="B",3,IF(LX2="C+",2.5,IF(LX2="C",2,IF(LX2="D+",1.5,IF(LX2="D",1,0)))))))</f>
        <v>3</v>
      </c>
      <c r="LZ2" s="539" t="str">
        <f>TEXT(LY2,"0.0")</f>
        <v>3.0</v>
      </c>
      <c r="MA2" s="12">
        <v>4</v>
      </c>
      <c r="MB2" s="110">
        <v>4</v>
      </c>
      <c r="MC2" s="721">
        <v>6.8</v>
      </c>
      <c r="MD2" s="927">
        <v>7</v>
      </c>
      <c r="ME2" s="927"/>
      <c r="MF2" s="723">
        <f>ROUND((MC2*0.4+MD2*0.6),1)</f>
        <v>6.9</v>
      </c>
      <c r="MG2" s="724">
        <f>ROUND(MAX((MC2*0.4+MD2*0.6),(MC2*0.4+ME2*0.6)),1)</f>
        <v>6.9</v>
      </c>
      <c r="MH2" s="799" t="str">
        <f>TEXT(MG2,"0.0")</f>
        <v>6.9</v>
      </c>
      <c r="MI2" s="725" t="str">
        <f>IF(MG2&gt;=8.5,"A",IF(MG2&gt;=8,"B+",IF(MG2&gt;=7,"B",IF(MG2&gt;=6.5,"C+",IF(MG2&gt;=5.5,"C",IF(MG2&gt;=5,"D+",IF(MG2&gt;=4,"D","F")))))))</f>
        <v>C+</v>
      </c>
      <c r="MJ2" s="726">
        <f t="shared" ref="MJ2:MJ10" si="113">IF(MI2="A",4,IF(MI2="B+",3.5,IF(MI2="B",3,IF(MI2="C+",2.5,IF(MI2="C",2,IF(MI2="D+",1.5,IF(MI2="D",1,0)))))))</f>
        <v>2.5</v>
      </c>
      <c r="MK2" s="726" t="str">
        <f t="shared" ref="MK2:MK10" si="114">TEXT(MJ2,"0.0")</f>
        <v>2.5</v>
      </c>
      <c r="ML2" s="727">
        <v>2</v>
      </c>
      <c r="MM2" s="728">
        <v>2</v>
      </c>
      <c r="MN2" s="1001">
        <v>7</v>
      </c>
      <c r="MO2" s="1003">
        <v>8</v>
      </c>
      <c r="MP2" s="1003"/>
      <c r="MQ2" s="963">
        <f>ROUND((MN2*0.4+MO2*0.6),1)</f>
        <v>7.6</v>
      </c>
      <c r="MR2" s="964">
        <f>ROUND(MAX((MN2*0.4+MO2*0.6),(MN2*0.4+MP2*0.6)),1)</f>
        <v>7.6</v>
      </c>
      <c r="MS2" s="1004" t="str">
        <f>TEXT(MR2,"0.0")</f>
        <v>7.6</v>
      </c>
      <c r="MT2" s="965" t="str">
        <f>IF(MR2&gt;=8.5,"A",IF(MR2&gt;=8,"B+",IF(MR2&gt;=7,"B",IF(MR2&gt;=6.5,"C+",IF(MR2&gt;=5.5,"C",IF(MR2&gt;=5,"D+",IF(MR2&gt;=4,"D","F")))))))</f>
        <v>B</v>
      </c>
      <c r="MU2" s="966">
        <f t="shared" ref="MU2" si="115">IF(MT2="A",4,IF(MT2="B+",3.5,IF(MT2="B",3,IF(MT2="C+",2.5,IF(MT2="C",2,IF(MT2="D+",1.5,IF(MT2="D",1,0)))))))</f>
        <v>3</v>
      </c>
      <c r="MV2" s="966" t="str">
        <f t="shared" ref="MV2" si="116">TEXT(MU2,"0.0")</f>
        <v>3.0</v>
      </c>
      <c r="MW2" s="967">
        <v>2</v>
      </c>
      <c r="MX2" s="1008">
        <v>2</v>
      </c>
      <c r="MY2" s="1108">
        <v>8</v>
      </c>
      <c r="MZ2" s="1003">
        <v>9</v>
      </c>
      <c r="NA2" s="1003"/>
      <c r="NB2" s="963">
        <f>ROUND((MY2*0.4+MZ2*0.6),1)</f>
        <v>8.6</v>
      </c>
      <c r="NC2" s="964">
        <f>ROUND(MAX((MY2*0.4+MZ2*0.6),(MY2*0.4+NA2*0.6)),1)</f>
        <v>8.6</v>
      </c>
      <c r="ND2" s="1004" t="str">
        <f>TEXT(NC2,"0.0")</f>
        <v>8.6</v>
      </c>
      <c r="NE2" s="965" t="str">
        <f>IF(NC2&gt;=8.5,"A",IF(NC2&gt;=8,"B+",IF(NC2&gt;=7,"B",IF(NC2&gt;=6.5,"C+",IF(NC2&gt;=5.5,"C",IF(NC2&gt;=5,"D+",IF(NC2&gt;=4,"D","F")))))))</f>
        <v>A</v>
      </c>
      <c r="NF2" s="966">
        <f t="shared" ref="NF2" si="117">IF(NE2="A",4,IF(NE2="B+",3.5,IF(NE2="B",3,IF(NE2="C+",2.5,IF(NE2="C",2,IF(NE2="D+",1.5,IF(NE2="D",1,0)))))))</f>
        <v>4</v>
      </c>
      <c r="NG2" s="966" t="str">
        <f t="shared" ref="NG2" si="118">TEXT(NF2,"0.0")</f>
        <v>4.0</v>
      </c>
      <c r="NH2" s="967">
        <v>2</v>
      </c>
      <c r="NI2" s="1008">
        <v>2</v>
      </c>
      <c r="NJ2" s="1108">
        <v>8.5</v>
      </c>
      <c r="NK2" s="1003">
        <v>9</v>
      </c>
      <c r="NL2" s="1003"/>
      <c r="NM2" s="963">
        <f>ROUND((NJ2*0.4+NK2*0.6),1)</f>
        <v>8.8000000000000007</v>
      </c>
      <c r="NN2" s="964">
        <f>ROUND(MAX((NJ2*0.4+NK2*0.6),(NJ2*0.4+NL2*0.6)),1)</f>
        <v>8.8000000000000007</v>
      </c>
      <c r="NO2" s="1004" t="str">
        <f>TEXT(NN2,"0.0")</f>
        <v>8.8</v>
      </c>
      <c r="NP2" s="965" t="str">
        <f>IF(NN2&gt;=8.5,"A",IF(NN2&gt;=8,"B+",IF(NN2&gt;=7,"B",IF(NN2&gt;=6.5,"C+",IF(NN2&gt;=5.5,"C",IF(NN2&gt;=5,"D+",IF(NN2&gt;=4,"D","F")))))))</f>
        <v>A</v>
      </c>
      <c r="NQ2" s="966">
        <f t="shared" ref="NQ2" si="119">IF(NP2="A",4,IF(NP2="B+",3.5,IF(NP2="B",3,IF(NP2="C+",2.5,IF(NP2="C",2,IF(NP2="D+",1.5,IF(NP2="D",1,0)))))))</f>
        <v>4</v>
      </c>
      <c r="NR2" s="966" t="str">
        <f t="shared" ref="NR2" si="120">TEXT(NQ2,"0.0")</f>
        <v>4.0</v>
      </c>
      <c r="NS2" s="967">
        <v>2</v>
      </c>
      <c r="NT2" s="1008">
        <v>2</v>
      </c>
      <c r="NU2" s="1108">
        <v>9</v>
      </c>
      <c r="NV2" s="1003">
        <v>9</v>
      </c>
      <c r="NW2" s="1003"/>
      <c r="NX2" s="963">
        <f>ROUND((NU2*0.4+NV2*0.6),1)</f>
        <v>9</v>
      </c>
      <c r="NY2" s="964">
        <f>ROUND(MAX((NU2*0.4+NV2*0.6),(NU2*0.4+NW2*0.6)),1)</f>
        <v>9</v>
      </c>
      <c r="NZ2" s="1004" t="str">
        <f>TEXT(NY2,"0.0")</f>
        <v>9.0</v>
      </c>
      <c r="OA2" s="965" t="str">
        <f>IF(NY2&gt;=8.5,"A",IF(NY2&gt;=8,"B+",IF(NY2&gt;=7,"B",IF(NY2&gt;=6.5,"C+",IF(NY2&gt;=5.5,"C",IF(NY2&gt;=5,"D+",IF(NY2&gt;=4,"D","F")))))))</f>
        <v>A</v>
      </c>
      <c r="OB2" s="966">
        <f t="shared" ref="OB2" si="121">IF(OA2="A",4,IF(OA2="B+",3.5,IF(OA2="B",3,IF(OA2="C+",2.5,IF(OA2="C",2,IF(OA2="D+",1.5,IF(OA2="D",1,0)))))))</f>
        <v>4</v>
      </c>
      <c r="OC2" s="966" t="str">
        <f t="shared" ref="OC2" si="122">TEXT(OB2,"0.0")</f>
        <v>4.0</v>
      </c>
      <c r="OD2" s="967">
        <v>2</v>
      </c>
      <c r="OE2" s="1008">
        <v>2</v>
      </c>
      <c r="OF2" s="1069">
        <f>LE2+LP2+MA2+ML2+MW2+NH2+NS2+OD2</f>
        <v>18</v>
      </c>
      <c r="OG2" s="1070">
        <f>(LC2*LE2+LN2*LP2+LY2*MA2+MJ2*ML2+MU2*MW2+NF2*NH2+NQ2*NS2+OD2*OB2)/OF2</f>
        <v>3.1111111111111112</v>
      </c>
      <c r="OH2" s="1071" t="str">
        <f>TEXT(OG2,"0.00")</f>
        <v>3.11</v>
      </c>
      <c r="OI2" s="1072" t="str">
        <f>IF(AND(OG2&lt;1),"Cảnh báo KQHT","Lên lớp")</f>
        <v>Lên lớp</v>
      </c>
      <c r="OJ2" s="1082">
        <f>KK2+OF2</f>
        <v>77</v>
      </c>
      <c r="OK2" s="1083">
        <f>(CI2*CH2+GA2*FZ2+KH2*KG2+OG2*OF2)/OJ2</f>
        <v>2.5194805194805197</v>
      </c>
      <c r="OL2" s="1084" t="str">
        <f>TEXT(OK2,"0.00")</f>
        <v>2.52</v>
      </c>
      <c r="OM2" s="1082">
        <f>LF2+LQ2+MB2+MM2+MX2+NI2+ NT2+OE2</f>
        <v>18</v>
      </c>
      <c r="ON2" s="1075">
        <f xml:space="preserve"> (LC2*LF2+LN2*LQ2+MB2*LY2+MJ2*MM2+MU2*MX2+NF2*NI2+NQ2*NT2+OB2*OE2)/OM2</f>
        <v>3.1111111111111112</v>
      </c>
      <c r="OO2" s="1075">
        <f xml:space="preserve"> (KZ2*LF2+LK2*LQ2+MB2*LV2+MG2*MM2+MR2*MX2+NC2*NI2+NN2*NT2+NY2*OE2)/OM2</f>
        <v>7.6000000000000005</v>
      </c>
      <c r="OP2" s="1076">
        <f>KQ2+OM2</f>
        <v>77</v>
      </c>
      <c r="OQ2" s="1079">
        <f xml:space="preserve"> (KR2*KQ2+OO2*OM2)/OP2</f>
        <v>6.6805194805194814</v>
      </c>
      <c r="OR2" s="1077">
        <f xml:space="preserve"> (KS2*KQ2+ON2*OM2)/OP2</f>
        <v>2.5194805194805197</v>
      </c>
      <c r="OS2" s="1072" t="str">
        <f>IF(AND(OR2&lt;1.4),"Cảnh báo KQHT","Lên lớp")</f>
        <v>Lên lớp</v>
      </c>
      <c r="OT2" s="1078"/>
      <c r="OU2" s="1274">
        <v>9</v>
      </c>
      <c r="OV2" s="1339">
        <v>8</v>
      </c>
      <c r="OW2" s="1239"/>
      <c r="OX2" s="1240">
        <f>ROUND((OU2*0.4+OV2*0.6),1)</f>
        <v>8.4</v>
      </c>
      <c r="OY2" s="1241">
        <f>ROUND(MAX((OU2*0.4+OV2*0.6),(OU2*0.4+OW2*0.6)),1)</f>
        <v>8.4</v>
      </c>
      <c r="OZ2" s="1275" t="str">
        <f>TEXT(OY2,"0.0")</f>
        <v>8.4</v>
      </c>
      <c r="PA2" s="1243" t="str">
        <f>IF(OY2&gt;=8.5,"A",IF(OY2&gt;=8,"B+",IF(OY2&gt;=7,"B",IF(OY2&gt;=6.5,"C+",IF(OY2&gt;=5.5,"C",IF(OY2&gt;=5,"D+",IF(OY2&gt;=4,"D","F")))))))</f>
        <v>B+</v>
      </c>
      <c r="PB2" s="1244">
        <f>IF(PA2="A",4,IF(PA2="B+",3.5,IF(PA2="B",3,IF(PA2="C+",2.5,IF(PA2="C",2,IF(PA2="D+",1.5,IF(PA2="D",1,0)))))))</f>
        <v>3.5</v>
      </c>
      <c r="PC2" s="1276" t="str">
        <f>TEXT(PB2,"0.0")</f>
        <v>3.5</v>
      </c>
      <c r="PD2" s="1245">
        <v>6</v>
      </c>
      <c r="PE2" s="1279">
        <v>6</v>
      </c>
      <c r="PF2" s="1257">
        <v>8.4</v>
      </c>
      <c r="PG2" s="1258">
        <v>8.4</v>
      </c>
      <c r="PH2" s="1287">
        <f>ROUND((PF2*0.4+PG2*0.6),1)</f>
        <v>8.4</v>
      </c>
      <c r="PI2" s="1288" t="str">
        <f>TEXT(PH2,"0.0")</f>
        <v>8.4</v>
      </c>
      <c r="PJ2" s="1262" t="str">
        <f>IF(PH2&gt;=8.5,"A",IF(PH2&gt;=8,"B+",IF(PH2&gt;=7,"B",IF(PH2&gt;=6.5,"C+",IF(PH2&gt;=5.5,"C",IF(PH2&gt;=5,"D+",IF(PH2&gt;=4,"D","F")))))))</f>
        <v>B+</v>
      </c>
      <c r="PK2" s="1263">
        <f>IF(PJ2="A",4,IF(PJ2="B+",3.5,IF(PJ2="B",3,IF(PJ2="C+",2.5,IF(PJ2="C",2,IF(PJ2="D+",1.5,IF(PJ2="D",1,0)))))))</f>
        <v>3.5</v>
      </c>
      <c r="PL2" s="1263" t="str">
        <f>TEXT(PK2,"0.0")</f>
        <v>3.5</v>
      </c>
      <c r="PM2" s="1264">
        <v>5</v>
      </c>
      <c r="PN2" s="1246">
        <v>5</v>
      </c>
      <c r="PO2" s="1511">
        <f>PD2+PN2</f>
        <v>11</v>
      </c>
      <c r="PP2" s="1070">
        <f t="shared" ref="PP2:PP22" si="123">(PB2*PD2+PL2*PN2)/PO2</f>
        <v>3.5</v>
      </c>
    </row>
    <row r="3" spans="1:432" s="20" customFormat="1" ht="20.25" customHeight="1" x14ac:dyDescent="0.25">
      <c r="A3" s="273">
        <v>5</v>
      </c>
      <c r="B3" s="273" t="s">
        <v>23</v>
      </c>
      <c r="C3" s="273" t="s">
        <v>36</v>
      </c>
      <c r="D3" s="391" t="s">
        <v>37</v>
      </c>
      <c r="E3" s="392" t="s">
        <v>38</v>
      </c>
      <c r="G3" s="101" t="s">
        <v>39</v>
      </c>
      <c r="H3" s="273" t="s">
        <v>28</v>
      </c>
      <c r="I3" s="215" t="s">
        <v>40</v>
      </c>
      <c r="J3" s="126">
        <v>6.5</v>
      </c>
      <c r="K3" s="784" t="str">
        <f t="shared" si="0"/>
        <v>6.5</v>
      </c>
      <c r="L3" s="540" t="str">
        <f t="shared" si="1"/>
        <v>C+</v>
      </c>
      <c r="M3" s="539">
        <f t="shared" si="2"/>
        <v>2.5</v>
      </c>
      <c r="N3" s="208" t="str">
        <f t="shared" si="3"/>
        <v>2.5</v>
      </c>
      <c r="O3" s="126">
        <v>8.6</v>
      </c>
      <c r="P3" s="784" t="str">
        <f t="shared" si="4"/>
        <v>8.6</v>
      </c>
      <c r="Q3" s="540" t="str">
        <f t="shared" si="5"/>
        <v>A</v>
      </c>
      <c r="R3" s="539">
        <f t="shared" si="6"/>
        <v>4</v>
      </c>
      <c r="S3" s="208" t="str">
        <f t="shared" si="7"/>
        <v>4.0</v>
      </c>
      <c r="T3" s="126">
        <v>8</v>
      </c>
      <c r="U3" s="278">
        <v>7</v>
      </c>
      <c r="V3" s="5"/>
      <c r="W3" s="6">
        <f t="shared" si="8"/>
        <v>7.4</v>
      </c>
      <c r="X3" s="104">
        <f t="shared" si="9"/>
        <v>7.4</v>
      </c>
      <c r="Y3" s="784" t="str">
        <f t="shared" si="10"/>
        <v>7.4</v>
      </c>
      <c r="Z3" s="540" t="str">
        <f t="shared" si="11"/>
        <v>B</v>
      </c>
      <c r="AA3" s="539">
        <f t="shared" si="12"/>
        <v>3</v>
      </c>
      <c r="AB3" s="539" t="str">
        <f t="shared" si="13"/>
        <v>3.0</v>
      </c>
      <c r="AC3" s="12">
        <v>3</v>
      </c>
      <c r="AD3" s="112">
        <v>3</v>
      </c>
      <c r="AE3" s="126">
        <v>5</v>
      </c>
      <c r="AF3" s="278">
        <v>2</v>
      </c>
      <c r="AG3" s="5">
        <v>4</v>
      </c>
      <c r="AH3" s="163">
        <f t="shared" si="14"/>
        <v>3.2</v>
      </c>
      <c r="AI3" s="164">
        <f t="shared" si="15"/>
        <v>4.4000000000000004</v>
      </c>
      <c r="AJ3" s="786" t="str">
        <f t="shared" si="16"/>
        <v>4.4</v>
      </c>
      <c r="AK3" s="158" t="str">
        <f t="shared" si="17"/>
        <v>D</v>
      </c>
      <c r="AL3" s="165">
        <f t="shared" si="18"/>
        <v>1</v>
      </c>
      <c r="AM3" s="165" t="str">
        <f t="shared" si="19"/>
        <v>1.0</v>
      </c>
      <c r="AN3" s="378">
        <v>3</v>
      </c>
      <c r="AO3" s="314">
        <v>3</v>
      </c>
      <c r="AP3" s="119">
        <v>7.3</v>
      </c>
      <c r="AQ3" s="278">
        <v>8</v>
      </c>
      <c r="AR3" s="5"/>
      <c r="AS3" s="6">
        <f t="shared" si="20"/>
        <v>7.7</v>
      </c>
      <c r="AT3" s="104">
        <f t="shared" si="21"/>
        <v>7.7</v>
      </c>
      <c r="AU3" s="784" t="str">
        <f t="shared" si="22"/>
        <v>7.7</v>
      </c>
      <c r="AV3" s="540" t="str">
        <f t="shared" si="23"/>
        <v>B</v>
      </c>
      <c r="AW3" s="539">
        <f t="shared" si="24"/>
        <v>3</v>
      </c>
      <c r="AX3" s="539" t="str">
        <f t="shared" si="25"/>
        <v>3.0</v>
      </c>
      <c r="AY3" s="12">
        <v>3</v>
      </c>
      <c r="AZ3" s="112">
        <v>3</v>
      </c>
      <c r="BA3" s="126">
        <v>7.3</v>
      </c>
      <c r="BB3" s="278">
        <v>9</v>
      </c>
      <c r="BC3" s="5"/>
      <c r="BD3" s="6">
        <f t="shared" si="26"/>
        <v>8.3000000000000007</v>
      </c>
      <c r="BE3" s="104">
        <f t="shared" si="27"/>
        <v>8.3000000000000007</v>
      </c>
      <c r="BF3" s="784" t="str">
        <f t="shared" si="28"/>
        <v>8.3</v>
      </c>
      <c r="BG3" s="540" t="str">
        <f t="shared" si="29"/>
        <v>B+</v>
      </c>
      <c r="BH3" s="539">
        <f t="shared" si="30"/>
        <v>3.5</v>
      </c>
      <c r="BI3" s="539" t="str">
        <f t="shared" si="31"/>
        <v>3.5</v>
      </c>
      <c r="BJ3" s="12">
        <v>4</v>
      </c>
      <c r="BK3" s="112">
        <v>4</v>
      </c>
      <c r="BL3" s="706">
        <v>5</v>
      </c>
      <c r="BM3" s="699">
        <v>5</v>
      </c>
      <c r="BN3" s="699"/>
      <c r="BO3" s="6">
        <f t="shared" si="32"/>
        <v>5</v>
      </c>
      <c r="BP3" s="104">
        <f t="shared" si="33"/>
        <v>5</v>
      </c>
      <c r="BQ3" s="784" t="str">
        <f t="shared" si="34"/>
        <v>5.0</v>
      </c>
      <c r="BR3" s="540" t="str">
        <f t="shared" si="35"/>
        <v>D+</v>
      </c>
      <c r="BS3" s="539">
        <f t="shared" si="36"/>
        <v>1.5</v>
      </c>
      <c r="BT3" s="539" t="str">
        <f t="shared" si="37"/>
        <v>1.5</v>
      </c>
      <c r="BU3" s="12">
        <v>3</v>
      </c>
      <c r="BV3" s="110">
        <v>3</v>
      </c>
      <c r="BW3" s="706">
        <v>6.7</v>
      </c>
      <c r="BX3" s="420">
        <v>8</v>
      </c>
      <c r="BY3" s="420"/>
      <c r="BZ3" s="6">
        <f t="shared" si="38"/>
        <v>7.5</v>
      </c>
      <c r="CA3" s="104">
        <f t="shared" si="39"/>
        <v>7.5</v>
      </c>
      <c r="CB3" s="784" t="str">
        <f t="shared" si="40"/>
        <v>7.5</v>
      </c>
      <c r="CC3" s="540" t="str">
        <f t="shared" si="41"/>
        <v>B</v>
      </c>
      <c r="CD3" s="539">
        <f t="shared" si="42"/>
        <v>3</v>
      </c>
      <c r="CE3" s="539" t="str">
        <f t="shared" si="43"/>
        <v>3.0</v>
      </c>
      <c r="CF3" s="12">
        <v>2</v>
      </c>
      <c r="CG3" s="110">
        <v>2</v>
      </c>
      <c r="CH3" s="365">
        <f t="shared" si="44"/>
        <v>18</v>
      </c>
      <c r="CI3" s="363">
        <f t="shared" si="45"/>
        <v>2.5277777777777777</v>
      </c>
      <c r="CJ3" s="355" t="str">
        <f t="shared" si="46"/>
        <v>2.53</v>
      </c>
      <c r="CK3" s="356" t="str">
        <f t="shared" si="47"/>
        <v>Lên lớp</v>
      </c>
      <c r="CL3" s="357">
        <f t="shared" si="48"/>
        <v>18</v>
      </c>
      <c r="CM3" s="358">
        <f t="shared" si="49"/>
        <v>2.5277777777777777</v>
      </c>
      <c r="CN3" s="356" t="str">
        <f t="shared" si="50"/>
        <v>Lên lớp</v>
      </c>
      <c r="CO3" s="288"/>
      <c r="CP3" s="706">
        <v>7</v>
      </c>
      <c r="CQ3" s="699">
        <v>8</v>
      </c>
      <c r="CR3" s="699"/>
      <c r="CS3" s="6">
        <f t="shared" si="51"/>
        <v>7.6</v>
      </c>
      <c r="CT3" s="104">
        <f t="shared" si="52"/>
        <v>7.6</v>
      </c>
      <c r="CU3" s="784" t="str">
        <f t="shared" si="53"/>
        <v>7.6</v>
      </c>
      <c r="CV3" s="540" t="str">
        <f t="shared" si="54"/>
        <v>B</v>
      </c>
      <c r="CW3" s="539">
        <f t="shared" si="55"/>
        <v>3</v>
      </c>
      <c r="CX3" s="539" t="str">
        <f t="shared" si="56"/>
        <v>3.0</v>
      </c>
      <c r="CY3" s="12">
        <v>2</v>
      </c>
      <c r="CZ3" s="488">
        <v>2</v>
      </c>
      <c r="DA3" s="120">
        <v>7.2</v>
      </c>
      <c r="DB3" s="273">
        <v>5</v>
      </c>
      <c r="DC3" s="273"/>
      <c r="DD3" s="6">
        <f t="shared" si="57"/>
        <v>5.9</v>
      </c>
      <c r="DE3" s="104">
        <f t="shared" si="58"/>
        <v>5.9</v>
      </c>
      <c r="DF3" s="784" t="str">
        <f t="shared" si="59"/>
        <v>5.9</v>
      </c>
      <c r="DG3" s="540" t="str">
        <f t="shared" si="60"/>
        <v>C</v>
      </c>
      <c r="DH3" s="539">
        <f t="shared" si="61"/>
        <v>2</v>
      </c>
      <c r="DI3" s="539" t="str">
        <f t="shared" si="62"/>
        <v>2.0</v>
      </c>
      <c r="DJ3" s="12">
        <v>3</v>
      </c>
      <c r="DK3" s="488">
        <v>3</v>
      </c>
      <c r="DL3" s="316">
        <v>5.8</v>
      </c>
      <c r="DM3" s="699">
        <v>6</v>
      </c>
      <c r="DN3" s="699"/>
      <c r="DO3" s="6">
        <f t="shared" si="63"/>
        <v>5.9</v>
      </c>
      <c r="DP3" s="104">
        <f t="shared" si="64"/>
        <v>5.9</v>
      </c>
      <c r="DQ3" s="784" t="str">
        <f t="shared" si="65"/>
        <v>5.9</v>
      </c>
      <c r="DR3" s="540" t="str">
        <f t="shared" si="66"/>
        <v>C</v>
      </c>
      <c r="DS3" s="539">
        <f t="shared" si="67"/>
        <v>2</v>
      </c>
      <c r="DT3" s="539" t="str">
        <f t="shared" si="68"/>
        <v>2.0</v>
      </c>
      <c r="DU3" s="12">
        <v>2</v>
      </c>
      <c r="DV3" s="488">
        <v>2</v>
      </c>
      <c r="DW3" s="706">
        <v>8</v>
      </c>
      <c r="DX3" s="699">
        <v>5</v>
      </c>
      <c r="DY3" s="699"/>
      <c r="DZ3" s="6">
        <f t="shared" si="69"/>
        <v>6.2</v>
      </c>
      <c r="EA3" s="104">
        <f t="shared" si="70"/>
        <v>6.2</v>
      </c>
      <c r="EB3" s="784" t="str">
        <f t="shared" si="71"/>
        <v>6.2</v>
      </c>
      <c r="EC3" s="540" t="str">
        <f t="shared" si="72"/>
        <v>C</v>
      </c>
      <c r="ED3" s="539">
        <f t="shared" si="73"/>
        <v>2</v>
      </c>
      <c r="EE3" s="539" t="str">
        <f t="shared" si="74"/>
        <v>2.0</v>
      </c>
      <c r="EF3" s="12">
        <v>2</v>
      </c>
      <c r="EG3" s="488">
        <v>2</v>
      </c>
      <c r="EH3" s="706">
        <v>5.9</v>
      </c>
      <c r="EI3" s="699">
        <v>8</v>
      </c>
      <c r="EJ3" s="699"/>
      <c r="EK3" s="6">
        <f t="shared" si="75"/>
        <v>7.2</v>
      </c>
      <c r="EL3" s="104">
        <f t="shared" si="76"/>
        <v>7.2</v>
      </c>
      <c r="EM3" s="784" t="str">
        <f t="shared" si="77"/>
        <v>7.2</v>
      </c>
      <c r="EN3" s="540" t="str">
        <f t="shared" si="78"/>
        <v>B</v>
      </c>
      <c r="EO3" s="539">
        <f t="shared" si="79"/>
        <v>3</v>
      </c>
      <c r="EP3" s="539" t="str">
        <f t="shared" si="80"/>
        <v>3.0</v>
      </c>
      <c r="EQ3" s="12">
        <v>4</v>
      </c>
      <c r="ER3" s="488">
        <v>4</v>
      </c>
      <c r="ES3" s="706">
        <v>7.2</v>
      </c>
      <c r="ET3" s="699">
        <v>6</v>
      </c>
      <c r="EU3" s="699"/>
      <c r="EV3" s="6">
        <f t="shared" si="81"/>
        <v>6.5</v>
      </c>
      <c r="EW3" s="104">
        <f t="shared" si="82"/>
        <v>6.5</v>
      </c>
      <c r="EX3" s="784" t="str">
        <f t="shared" si="83"/>
        <v>6.5</v>
      </c>
      <c r="EY3" s="540" t="str">
        <f t="shared" si="84"/>
        <v>C+</v>
      </c>
      <c r="EZ3" s="539">
        <f t="shared" si="85"/>
        <v>2.5</v>
      </c>
      <c r="FA3" s="539" t="str">
        <f t="shared" si="86"/>
        <v>2.5</v>
      </c>
      <c r="FB3" s="12">
        <v>2</v>
      </c>
      <c r="FC3" s="488">
        <v>2</v>
      </c>
      <c r="FD3" s="706">
        <v>6.6</v>
      </c>
      <c r="FE3" s="699">
        <v>6</v>
      </c>
      <c r="FF3" s="699"/>
      <c r="FG3" s="6">
        <f t="shared" si="87"/>
        <v>6.2</v>
      </c>
      <c r="FH3" s="104">
        <f t="shared" si="88"/>
        <v>6.2</v>
      </c>
      <c r="FI3" s="784" t="str">
        <f t="shared" si="89"/>
        <v>6.2</v>
      </c>
      <c r="FJ3" s="540" t="str">
        <f t="shared" si="90"/>
        <v>C</v>
      </c>
      <c r="FK3" s="539">
        <f t="shared" si="91"/>
        <v>2</v>
      </c>
      <c r="FL3" s="539" t="str">
        <f t="shared" si="92"/>
        <v>2.0</v>
      </c>
      <c r="FM3" s="12">
        <v>3</v>
      </c>
      <c r="FN3" s="488">
        <v>3</v>
      </c>
      <c r="FO3" s="316">
        <v>7</v>
      </c>
      <c r="FP3" s="699">
        <v>7</v>
      </c>
      <c r="FQ3" s="699"/>
      <c r="FR3" s="6">
        <f t="shared" si="93"/>
        <v>7</v>
      </c>
      <c r="FS3" s="104">
        <f t="shared" si="94"/>
        <v>7</v>
      </c>
      <c r="FT3" s="784" t="str">
        <f t="shared" si="95"/>
        <v>7.0</v>
      </c>
      <c r="FU3" s="540" t="str">
        <f t="shared" si="96"/>
        <v>B</v>
      </c>
      <c r="FV3" s="539">
        <f t="shared" si="97"/>
        <v>3</v>
      </c>
      <c r="FW3" s="539" t="str">
        <f t="shared" si="98"/>
        <v>3.0</v>
      </c>
      <c r="FX3" s="12">
        <v>3</v>
      </c>
      <c r="FY3" s="488">
        <v>3</v>
      </c>
      <c r="FZ3" s="559">
        <f t="shared" si="99"/>
        <v>21</v>
      </c>
      <c r="GA3" s="354">
        <f t="shared" si="100"/>
        <v>2.4761904761904763</v>
      </c>
      <c r="GB3" s="355" t="str">
        <f t="shared" si="101"/>
        <v>2.48</v>
      </c>
      <c r="GC3" s="699" t="str">
        <f t="shared" si="102"/>
        <v>Lên lớp</v>
      </c>
      <c r="GD3" s="559">
        <f t="shared" si="103"/>
        <v>39</v>
      </c>
      <c r="GE3" s="354">
        <f t="shared" si="104"/>
        <v>2.5</v>
      </c>
      <c r="GF3" s="355" t="str">
        <f t="shared" si="105"/>
        <v>2.50</v>
      </c>
      <c r="GG3" s="661">
        <f t="shared" si="106"/>
        <v>39</v>
      </c>
      <c r="GH3" s="789">
        <f t="shared" ref="GH3:GH22" si="124">(FY3*FS3+FN3*FH3+FC3*EW3+ER3*EL3+EG3*EA3+DV3*DP3+DK3*DE3+CZ3*CT3+CG3*CA3+BV3*BP3+BK3*BE3+AZ3*AT3+AO3*AI3+AD3*X3)/GG3</f>
        <v>6.6717948717948712</v>
      </c>
      <c r="GI3" s="662">
        <f t="shared" si="107"/>
        <v>2.5</v>
      </c>
      <c r="GJ3" s="663" t="str">
        <f t="shared" si="108"/>
        <v>Lên lớp</v>
      </c>
      <c r="GK3" s="288"/>
      <c r="GL3" s="706">
        <v>5.7</v>
      </c>
      <c r="GM3" s="420">
        <v>5</v>
      </c>
      <c r="GN3" s="420"/>
      <c r="GO3" s="6">
        <f t="shared" ref="GO3:GO22" si="125">ROUND((GL3*0.4+GM3*0.6),1)</f>
        <v>5.3</v>
      </c>
      <c r="GP3" s="104">
        <f t="shared" ref="GP3:GP22" si="126">ROUND(MAX((GL3*0.4+GM3*0.6),(GL3*0.4+GN3*0.6)),1)</f>
        <v>5.3</v>
      </c>
      <c r="GQ3" s="784" t="str">
        <f t="shared" ref="GQ3:GQ22" si="127">TEXT(GP3,"0.0")</f>
        <v>5.3</v>
      </c>
      <c r="GR3" s="540" t="str">
        <f t="shared" ref="GR3:GR22" si="128">IF(GP3&gt;=8.5,"A",IF(GP3&gt;=8,"B+",IF(GP3&gt;=7,"B",IF(GP3&gt;=6.5,"C+",IF(GP3&gt;=5.5,"C",IF(GP3&gt;=5,"D+",IF(GP3&gt;=4,"D","F")))))))</f>
        <v>D+</v>
      </c>
      <c r="GS3" s="539">
        <f t="shared" ref="GS3:GS22" si="129">IF(GR3="A",4,IF(GR3="B+",3.5,IF(GR3="B",3,IF(GR3="C+",2.5,IF(GR3="C",2,IF(GR3="D+",1.5,IF(GR3="D",1,0)))))))</f>
        <v>1.5</v>
      </c>
      <c r="GT3" s="539" t="str">
        <f t="shared" ref="GT3:GT22" si="130">TEXT(GS3,"0.0")</f>
        <v>1.5</v>
      </c>
      <c r="GU3" s="12">
        <v>2</v>
      </c>
      <c r="GV3" s="110">
        <v>2</v>
      </c>
      <c r="GW3" s="706">
        <v>7</v>
      </c>
      <c r="GX3" s="420">
        <v>6</v>
      </c>
      <c r="GY3" s="420"/>
      <c r="GZ3" s="6">
        <f t="shared" ref="GZ3:GZ22" si="131">ROUND((GW3*0.4+GX3*0.6),1)</f>
        <v>6.4</v>
      </c>
      <c r="HA3" s="104">
        <f t="shared" ref="HA3:HA22" si="132">ROUND(MAX((GW3*0.4+GX3*0.6),(GW3*0.4+GY3*0.6)),1)</f>
        <v>6.4</v>
      </c>
      <c r="HB3" s="784" t="str">
        <f t="shared" ref="HB3:HB22" si="133">TEXT(HA3,"0.0")</f>
        <v>6.4</v>
      </c>
      <c r="HC3" s="540" t="str">
        <f t="shared" ref="HC3:HC22" si="134">IF(HA3&gt;=8.5,"A",IF(HA3&gt;=8,"B+",IF(HA3&gt;=7,"B",IF(HA3&gt;=6.5,"C+",IF(HA3&gt;=5.5,"C",IF(HA3&gt;=5,"D+",IF(HA3&gt;=4,"D","F")))))))</f>
        <v>C</v>
      </c>
      <c r="HD3" s="539">
        <f t="shared" ref="HD3:HD22" si="135">IF(HC3="A",4,IF(HC3="B+",3.5,IF(HC3="B",3,IF(HC3="C+",2.5,IF(HC3="C",2,IF(HC3="D+",1.5,IF(HC3="D",1,0)))))))</f>
        <v>2</v>
      </c>
      <c r="HE3" s="539" t="str">
        <f t="shared" ref="HE3:HE22" si="136">TEXT(HD3,"0.0")</f>
        <v>2.0</v>
      </c>
      <c r="HF3" s="12">
        <v>2</v>
      </c>
      <c r="HG3" s="110">
        <v>2</v>
      </c>
      <c r="HH3" s="706">
        <v>7.3</v>
      </c>
      <c r="HI3" s="420">
        <v>3</v>
      </c>
      <c r="HJ3" s="420"/>
      <c r="HK3" s="6">
        <f t="shared" ref="HK3:HK22" si="137">ROUND((HH3*0.4+HI3*0.6),1)</f>
        <v>4.7</v>
      </c>
      <c r="HL3" s="104">
        <f t="shared" ref="HL3:HL22" si="138">ROUND(MAX((HH3*0.4+HI3*0.6),(HH3*0.4+HJ3*0.6)),1)</f>
        <v>4.7</v>
      </c>
      <c r="HM3" s="784" t="str">
        <f t="shared" ref="HM3:HM22" si="139">TEXT(HL3,"0.0")</f>
        <v>4.7</v>
      </c>
      <c r="HN3" s="540" t="str">
        <f t="shared" ref="HN3:HN22" si="140">IF(HL3&gt;=8.5,"A",IF(HL3&gt;=8,"B+",IF(HL3&gt;=7,"B",IF(HL3&gt;=6.5,"C+",IF(HL3&gt;=5.5,"C",IF(HL3&gt;=5,"D+",IF(HL3&gt;=4,"D","F")))))))</f>
        <v>D</v>
      </c>
      <c r="HO3" s="539">
        <f t="shared" ref="HO3:HO22" si="141">IF(HN3="A",4,IF(HN3="B+",3.5,IF(HN3="B",3,IF(HN3="C+",2.5,IF(HN3="C",2,IF(HN3="D+",1.5,IF(HN3="D",1,0)))))))</f>
        <v>1</v>
      </c>
      <c r="HP3" s="539" t="str">
        <f t="shared" ref="HP3:HP22" si="142">TEXT(HO3,"0.0")</f>
        <v>1.0</v>
      </c>
      <c r="HQ3" s="12">
        <v>3</v>
      </c>
      <c r="HR3" s="110">
        <v>3</v>
      </c>
      <c r="HS3" s="706">
        <v>7</v>
      </c>
      <c r="HT3" s="420">
        <v>7</v>
      </c>
      <c r="HU3" s="420"/>
      <c r="HV3" s="6">
        <f t="shared" ref="HV3:HV22" si="143">ROUND((HS3*0.4+HT3*0.6),1)</f>
        <v>7</v>
      </c>
      <c r="HW3" s="104">
        <f t="shared" ref="HW3:HW22" si="144">ROUND(MAX((HS3*0.4+HT3*0.6),(HS3*0.4+HU3*0.6)),1)</f>
        <v>7</v>
      </c>
      <c r="HX3" s="784" t="str">
        <f t="shared" ref="HX3:HX22" si="145">TEXT(HW3,"0.0")</f>
        <v>7.0</v>
      </c>
      <c r="HY3" s="540" t="str">
        <f t="shared" ref="HY3:HY22" si="146">IF(HW3&gt;=8.5,"A",IF(HW3&gt;=8,"B+",IF(HW3&gt;=7,"B",IF(HW3&gt;=6.5,"C+",IF(HW3&gt;=5.5,"C",IF(HW3&gt;=5,"D+",IF(HW3&gt;=4,"D","F")))))))</f>
        <v>B</v>
      </c>
      <c r="HZ3" s="539">
        <f t="shared" ref="HZ3:HZ22" si="147">IF(HY3="A",4,IF(HY3="B+",3.5,IF(HY3="B",3,IF(HY3="C+",2.5,IF(HY3="C",2,IF(HY3="D+",1.5,IF(HY3="D",1,0)))))))</f>
        <v>3</v>
      </c>
      <c r="IA3" s="539" t="str">
        <f t="shared" ref="IA3:IA22" si="148">TEXT(HZ3,"0.0")</f>
        <v>3.0</v>
      </c>
      <c r="IB3" s="12">
        <v>3</v>
      </c>
      <c r="IC3" s="110">
        <v>3</v>
      </c>
      <c r="ID3" s="706">
        <v>5.8</v>
      </c>
      <c r="IE3" s="420">
        <v>5</v>
      </c>
      <c r="IF3" s="420"/>
      <c r="IG3" s="6">
        <f t="shared" ref="IG3:IG22" si="149">ROUND((ID3*0.4+IE3*0.6),1)</f>
        <v>5.3</v>
      </c>
      <c r="IH3" s="104">
        <f t="shared" ref="IH3:IH22" si="150">ROUND(MAX((ID3*0.4+IE3*0.6),(ID3*0.4+IF3*0.6)),1)</f>
        <v>5.3</v>
      </c>
      <c r="II3" s="784" t="str">
        <f t="shared" ref="II3:II22" si="151">TEXT(IH3,"0.0")</f>
        <v>5.3</v>
      </c>
      <c r="IJ3" s="540" t="str">
        <f t="shared" ref="IJ3:IJ22" si="152">IF(IH3&gt;=8.5,"A",IF(IH3&gt;=8,"B+",IF(IH3&gt;=7,"B",IF(IH3&gt;=6.5,"C+",IF(IH3&gt;=5.5,"C",IF(IH3&gt;=5,"D+",IF(IH3&gt;=4,"D","F")))))))</f>
        <v>D+</v>
      </c>
      <c r="IK3" s="539">
        <f t="shared" ref="IK3:IK22" si="153">IF(IJ3="A",4,IF(IJ3="B+",3.5,IF(IJ3="B",3,IF(IJ3="C+",2.5,IF(IJ3="C",2,IF(IJ3="D+",1.5,IF(IJ3="D",1,0)))))))</f>
        <v>1.5</v>
      </c>
      <c r="IL3" s="539" t="str">
        <f t="shared" ref="IL3:IL22" si="154">TEXT(IK3,"0.0")</f>
        <v>1.5</v>
      </c>
      <c r="IM3" s="12">
        <v>3</v>
      </c>
      <c r="IN3" s="110">
        <v>3</v>
      </c>
      <c r="IO3" s="316">
        <v>8</v>
      </c>
      <c r="IP3" s="420">
        <v>7</v>
      </c>
      <c r="IQ3" s="420"/>
      <c r="IR3" s="6">
        <f t="shared" ref="IR3:IR22" si="155">ROUND((IO3*0.4+IP3*0.6),1)</f>
        <v>7.4</v>
      </c>
      <c r="IS3" s="104">
        <f t="shared" ref="IS3:IS22" si="156">ROUND(MAX((IO3*0.4+IP3*0.6),(IO3*0.4+IQ3*0.6)),1)</f>
        <v>7.4</v>
      </c>
      <c r="IT3" s="784" t="str">
        <f t="shared" ref="IT3:IT22" si="157">TEXT(IS3,"0.0")</f>
        <v>7.4</v>
      </c>
      <c r="IU3" s="540" t="str">
        <f t="shared" ref="IU3:IU22" si="158">IF(IS3&gt;=8.5,"A",IF(IS3&gt;=8,"B+",IF(IS3&gt;=7,"B",IF(IS3&gt;=6.5,"C+",IF(IS3&gt;=5.5,"C",IF(IS3&gt;=5,"D+",IF(IS3&gt;=4,"D","F")))))))</f>
        <v>B</v>
      </c>
      <c r="IV3" s="539">
        <f t="shared" ref="IV3:IV22" si="159">IF(IU3="A",4,IF(IU3="B+",3.5,IF(IU3="B",3,IF(IU3="C+",2.5,IF(IU3="C",2,IF(IU3="D+",1.5,IF(IU3="D",1,0)))))))</f>
        <v>3</v>
      </c>
      <c r="IW3" s="539" t="str">
        <f t="shared" ref="IW3:IW22" si="160">TEXT(IV3,"0.0")</f>
        <v>3.0</v>
      </c>
      <c r="IX3" s="12">
        <v>2</v>
      </c>
      <c r="IY3" s="110">
        <v>2</v>
      </c>
      <c r="IZ3" s="848">
        <v>6.8</v>
      </c>
      <c r="JA3" s="420">
        <v>7</v>
      </c>
      <c r="JB3" s="420"/>
      <c r="JC3" s="6">
        <f t="shared" ref="JC3:JC22" si="161">ROUND((IZ3*0.4+JA3*0.6),1)</f>
        <v>6.9</v>
      </c>
      <c r="JD3" s="104">
        <f t="shared" ref="JD3:JD22" si="162">ROUND(MAX((IZ3*0.4+JA3*0.6),(IZ3*0.4+JB3*0.6)),1)</f>
        <v>6.9</v>
      </c>
      <c r="JE3" s="784" t="str">
        <f t="shared" ref="JE3:JE22" si="163">TEXT(JD3,"0.0")</f>
        <v>6.9</v>
      </c>
      <c r="JF3" s="540" t="str">
        <f t="shared" ref="JF3:JF22" si="164">IF(JD3&gt;=8.5,"A",IF(JD3&gt;=8,"B+",IF(JD3&gt;=7,"B",IF(JD3&gt;=6.5,"C+",IF(JD3&gt;=5.5,"C",IF(JD3&gt;=5,"D+",IF(JD3&gt;=4,"D","F")))))))</f>
        <v>C+</v>
      </c>
      <c r="JG3" s="539">
        <f t="shared" ref="JG3:JG22" si="165">IF(JF3="A",4,IF(JF3="B+",3.5,IF(JF3="B",3,IF(JF3="C+",2.5,IF(JF3="C",2,IF(JF3="D+",1.5,IF(JF3="D",1,0)))))))</f>
        <v>2.5</v>
      </c>
      <c r="JH3" s="539" t="str">
        <f t="shared" ref="JH3:JH22" si="166">TEXT(JG3,"0.0")</f>
        <v>2.5</v>
      </c>
      <c r="JI3" s="12">
        <v>3</v>
      </c>
      <c r="JJ3" s="110">
        <v>3</v>
      </c>
      <c r="JK3" s="706">
        <v>7</v>
      </c>
      <c r="JL3" s="834">
        <v>7</v>
      </c>
      <c r="JM3" s="420"/>
      <c r="JN3" s="6">
        <f t="shared" ref="JN3:JN22" si="167">ROUND((JK3*0.4+JL3*0.6),1)</f>
        <v>7</v>
      </c>
      <c r="JO3" s="104">
        <f t="shared" ref="JO3:JO22" si="168">ROUND(MAX((JK3*0.4+JL3*0.6),(JK3*0.4+JM3*0.6)),1)</f>
        <v>7</v>
      </c>
      <c r="JP3" s="784" t="str">
        <f t="shared" ref="JP3:JP22" si="169">TEXT(JO3,"0.0")</f>
        <v>7.0</v>
      </c>
      <c r="JQ3" s="540" t="str">
        <f t="shared" ref="JQ3:JQ22" si="170">IF(JO3&gt;=8.5,"A",IF(JO3&gt;=8,"B+",IF(JO3&gt;=7,"B",IF(JO3&gt;=6.5,"C+",IF(JO3&gt;=5.5,"C",IF(JO3&gt;=5,"D+",IF(JO3&gt;=4,"D","F")))))))</f>
        <v>B</v>
      </c>
      <c r="JR3" s="539">
        <f t="shared" ref="JR3:JR22" si="171">IF(JQ3="A",4,IF(JQ3="B+",3.5,IF(JQ3="B",3,IF(JQ3="C+",2.5,IF(JQ3="C",2,IF(JQ3="D+",1.5,IF(JQ3="D",1,0)))))))</f>
        <v>3</v>
      </c>
      <c r="JS3" s="539" t="str">
        <f t="shared" ref="JS3:JS22" si="172">TEXT(JR3,"0.0")</f>
        <v>3.0</v>
      </c>
      <c r="JT3" s="12">
        <v>1</v>
      </c>
      <c r="JU3" s="110">
        <v>1</v>
      </c>
      <c r="JV3" s="706">
        <v>6</v>
      </c>
      <c r="JW3" s="895">
        <v>7</v>
      </c>
      <c r="JX3" s="297"/>
      <c r="JY3" s="6">
        <f t="shared" ref="JY3:JY22" si="173">ROUND((JV3*0.4+JW3*0.6),1)</f>
        <v>6.6</v>
      </c>
      <c r="JZ3" s="104">
        <f t="shared" ref="JZ3:JZ22" si="174">ROUND(MAX((JV3*0.4+JW3*0.6),(JV3*0.4+JX3*0.6)),1)</f>
        <v>6.6</v>
      </c>
      <c r="KA3" s="784" t="str">
        <f t="shared" ref="KA3:KA22" si="175">TEXT(JZ3,"0.0")</f>
        <v>6.6</v>
      </c>
      <c r="KB3" s="540" t="str">
        <f t="shared" ref="KB3:KB22" si="176">IF(JZ3&gt;=8.5,"A",IF(JZ3&gt;=8,"B+",IF(JZ3&gt;=7,"B",IF(JZ3&gt;=6.5,"C+",IF(JZ3&gt;=5.5,"C",IF(JZ3&gt;=5,"D+",IF(JZ3&gt;=4,"D","F")))))))</f>
        <v>C+</v>
      </c>
      <c r="KC3" s="539">
        <f t="shared" ref="KC3:KC22" si="177">IF(KB3="A",4,IF(KB3="B+",3.5,IF(KB3="B",3,IF(KB3="C+",2.5,IF(KB3="C",2,IF(KB3="D+",1.5,IF(KB3="D",1,0)))))))</f>
        <v>2.5</v>
      </c>
      <c r="KD3" s="539" t="str">
        <f t="shared" ref="KD3:KD22" si="178">TEXT(KC3,"0.0")</f>
        <v>2.5</v>
      </c>
      <c r="KE3" s="12">
        <v>1</v>
      </c>
      <c r="KF3" s="110">
        <v>1</v>
      </c>
      <c r="KG3" s="920">
        <f t="shared" ref="KG3:KG22" si="179">GU3+HF3+HQ3+IB3+IM3+IX3+JI3+JT3+KE3</f>
        <v>20</v>
      </c>
      <c r="KH3" s="922">
        <f t="shared" ref="KH3:KH22" si="180">(GS3*GU3+HD3*HF3+HO3*HQ3+HZ3*IB3+IK3*IM3+IV3*IX3+JG3*JI3+JR3*JT3+KC3*KE3)/KG3</f>
        <v>2.125</v>
      </c>
      <c r="KI3" s="924" t="str">
        <f t="shared" ref="KI3:KI22" si="181">TEXT(KH3,"0.00")</f>
        <v>2.13</v>
      </c>
      <c r="KJ3" s="928" t="str">
        <f t="shared" ref="KJ3:KJ22" si="182">IF(AND(KH3&lt;1),"Cảnh báo KQHT","Lên lớp")</f>
        <v>Lên lớp</v>
      </c>
      <c r="KK3" s="931">
        <f t="shared" ref="KK3:KK22" si="183">GD3+KG3</f>
        <v>59</v>
      </c>
      <c r="KL3" s="922">
        <f t="shared" ref="KL3:KL22" si="184">(CH3*CI3+FZ3*GA3+KH3*KG3)/KK3</f>
        <v>2.3728813559322033</v>
      </c>
      <c r="KM3" s="924" t="str">
        <f t="shared" ref="KM3:KM22" si="185">TEXT(KL3,"0.00")</f>
        <v>2.37</v>
      </c>
      <c r="KN3" s="932">
        <f t="shared" ref="KN3:KN22" si="186">GV3+HG3+HR3+IC3+IN3+IY3+JJ3+JU3+KF3</f>
        <v>20</v>
      </c>
      <c r="KO3" s="840">
        <f t="shared" ref="KO3:KO22" si="187" xml:space="preserve"> (KF3*JZ3+JU3*JO3+JJ3*JD3+IY3*IS3+IN3*IH3+IC3*HW3+HR3*HL3+HG3*HA3+GV3*GP3)/KN3</f>
        <v>6.1749999999999989</v>
      </c>
      <c r="KP3" s="933">
        <f t="shared" ref="KP3:KP22" si="188" xml:space="preserve"> (GS3*GV3+HD3*HG3+HO3*HR3+HZ3*IC3+IK3*IN3+IV3*IY3+JG3*JJ3+JR3*JU3+KC3*KF3)/KN3</f>
        <v>2.125</v>
      </c>
      <c r="KQ3" s="934">
        <f t="shared" ref="KQ3:KQ22" si="189">GG3+KN3</f>
        <v>59</v>
      </c>
      <c r="KR3" s="935">
        <f t="shared" ref="KR3:KR22" si="190" xml:space="preserve"> (KO3*KN3+GG3*GH3)/KQ3</f>
        <v>6.5033898305084739</v>
      </c>
      <c r="KS3" s="936">
        <f t="shared" ref="KS3:KS22" si="191" xml:space="preserve"> (GG3*GI3+KP3*KN3)/KQ3</f>
        <v>2.3728813559322033</v>
      </c>
      <c r="KT3" s="928" t="str">
        <f t="shared" ref="KT3:KT22" si="192">IF(AND(KS3&lt;1.4),"Cảnh báo KQHT","Lên lớp")</f>
        <v>Lên lớp</v>
      </c>
      <c r="KU3" s="113"/>
      <c r="KV3" s="848">
        <v>6.8</v>
      </c>
      <c r="KW3" s="420">
        <v>3</v>
      </c>
      <c r="KX3" s="420"/>
      <c r="KY3" s="723">
        <f t="shared" ref="KY3:KY22" si="193">ROUND((KV3*0.4+KW3*0.6),1)</f>
        <v>4.5</v>
      </c>
      <c r="KZ3" s="724">
        <f t="shared" ref="KZ3:KZ22" si="194">ROUND(MAX((KV3*0.4+KW3*0.6),(KV3*0.4+KX3*0.6)),1)</f>
        <v>4.5</v>
      </c>
      <c r="LA3" s="799" t="str">
        <f t="shared" ref="LA3:LA22" si="195">TEXT(KZ3,"0.0")</f>
        <v>4.5</v>
      </c>
      <c r="LB3" s="725" t="str">
        <f t="shared" ref="LB3:LB22" si="196">IF(KZ3&gt;=8.5,"A",IF(KZ3&gt;=8,"B+",IF(KZ3&gt;=7,"B",IF(KZ3&gt;=6.5,"C+",IF(KZ3&gt;=5.5,"C",IF(KZ3&gt;=5,"D+",IF(KZ3&gt;=4,"D","F")))))))</f>
        <v>D</v>
      </c>
      <c r="LC3" s="726">
        <f t="shared" ref="LC3:LC22" si="197">IF(LB3="A",4,IF(LB3="B+",3.5,IF(LB3="B",3,IF(LB3="C+",2.5,IF(LB3="C",2,IF(LB3="D+",1.5,IF(LB3="D",1,0)))))))</f>
        <v>1</v>
      </c>
      <c r="LD3" s="726" t="str">
        <f t="shared" ref="LD3:LD22" si="198">TEXT(LC3,"0.0")</f>
        <v>1.0</v>
      </c>
      <c r="LE3" s="727">
        <v>2</v>
      </c>
      <c r="LF3" s="728">
        <v>2</v>
      </c>
      <c r="LG3" s="706">
        <v>8.6</v>
      </c>
      <c r="LH3" s="420">
        <v>7</v>
      </c>
      <c r="LI3" s="420"/>
      <c r="LJ3" s="723">
        <f t="shared" ref="LJ3:LJ22" si="199">ROUND((LG3*0.4+LH3*0.6),1)</f>
        <v>7.6</v>
      </c>
      <c r="LK3" s="724">
        <f t="shared" ref="LK3:LK22" si="200">ROUND(MAX((LG3*0.4+LH3*0.6),(LG3*0.4+LI3*0.6)),1)</f>
        <v>7.6</v>
      </c>
      <c r="LL3" s="799" t="str">
        <f t="shared" ref="LL3:LL22" si="201">TEXT(LK3,"0.0")</f>
        <v>7.6</v>
      </c>
      <c r="LM3" s="725" t="str">
        <f t="shared" ref="LM3:LM22" si="202">IF(LK3&gt;=8.5,"A",IF(LK3&gt;=8,"B+",IF(LK3&gt;=7,"B",IF(LK3&gt;=6.5,"C+",IF(LK3&gt;=5.5,"C",IF(LK3&gt;=5,"D+",IF(LK3&gt;=4,"D","F")))))))</f>
        <v>B</v>
      </c>
      <c r="LN3" s="726">
        <f t="shared" ref="LN3:LN22" si="203">IF(LM3="A",4,IF(LM3="B+",3.5,IF(LM3="B",3,IF(LM3="C+",2.5,IF(LM3="C",2,IF(LM3="D+",1.5,IF(LM3="D",1,0)))))))</f>
        <v>3</v>
      </c>
      <c r="LO3" s="726" t="str">
        <f t="shared" ref="LO3:LO22" si="204">TEXT(LN3,"0.0")</f>
        <v>3.0</v>
      </c>
      <c r="LP3" s="1037">
        <v>2</v>
      </c>
      <c r="LQ3" s="728">
        <v>2</v>
      </c>
      <c r="LR3" s="848">
        <v>6.9</v>
      </c>
      <c r="LS3" s="420">
        <v>8</v>
      </c>
      <c r="LT3" s="420"/>
      <c r="LU3" s="6">
        <f t="shared" ref="LU3:LU22" si="205">ROUND((LR3*0.4+LS3*0.6),1)</f>
        <v>7.6</v>
      </c>
      <c r="LV3" s="104">
        <f t="shared" ref="LV3:LV22" si="206">ROUND(MAX((LR3*0.4+LS3*0.6),(LR3*0.4+LT3*0.6)),1)</f>
        <v>7.6</v>
      </c>
      <c r="LW3" s="784" t="str">
        <f t="shared" ref="LW3:LW22" si="207">TEXT(LV3,"0.0")</f>
        <v>7.6</v>
      </c>
      <c r="LX3" s="540" t="str">
        <f t="shared" ref="LX3:LX22" si="208">IF(LV3&gt;=8.5,"A",IF(LV3&gt;=8,"B+",IF(LV3&gt;=7,"B",IF(LV3&gt;=6.5,"C+",IF(LV3&gt;=5.5,"C",IF(LV3&gt;=5,"D+",IF(LV3&gt;=4,"D","F")))))))</f>
        <v>B</v>
      </c>
      <c r="LY3" s="539">
        <f t="shared" ref="LY3:LY22" si="209">IF(LX3="A",4,IF(LX3="B+",3.5,IF(LX3="B",3,IF(LX3="C+",2.5,IF(LX3="C",2,IF(LX3="D+",1.5,IF(LX3="D",1,0)))))))</f>
        <v>3</v>
      </c>
      <c r="LZ3" s="539" t="str">
        <f t="shared" ref="LZ3:LZ22" si="210">TEXT(LY3,"0.0")</f>
        <v>3.0</v>
      </c>
      <c r="MA3" s="12">
        <v>4</v>
      </c>
      <c r="MB3" s="110">
        <v>4</v>
      </c>
      <c r="MC3" s="706">
        <v>6.6</v>
      </c>
      <c r="MD3" s="420">
        <v>6</v>
      </c>
      <c r="ME3" s="420"/>
      <c r="MF3" s="723">
        <f t="shared" ref="MF3:MF10" si="211">ROUND((MC3*0.4+MD3*0.6),1)</f>
        <v>6.2</v>
      </c>
      <c r="MG3" s="724">
        <f t="shared" ref="MG3:MG10" si="212">ROUND(MAX((MC3*0.4+MD3*0.6),(MC3*0.4+ME3*0.6)),1)</f>
        <v>6.2</v>
      </c>
      <c r="MH3" s="799" t="str">
        <f t="shared" ref="MH3:MH10" si="213">TEXT(MG3,"0.0")</f>
        <v>6.2</v>
      </c>
      <c r="MI3" s="725" t="str">
        <f t="shared" ref="MI3:MI10" si="214">IF(MG3&gt;=8.5,"A",IF(MG3&gt;=8,"B+",IF(MG3&gt;=7,"B",IF(MG3&gt;=6.5,"C+",IF(MG3&gt;=5.5,"C",IF(MG3&gt;=5,"D+",IF(MG3&gt;=4,"D","F")))))))</f>
        <v>C</v>
      </c>
      <c r="MJ3" s="726">
        <f t="shared" si="113"/>
        <v>2</v>
      </c>
      <c r="MK3" s="726" t="str">
        <f t="shared" si="114"/>
        <v>2.0</v>
      </c>
      <c r="ML3" s="727">
        <v>2</v>
      </c>
      <c r="MM3" s="728">
        <v>2</v>
      </c>
      <c r="MN3" s="706">
        <v>5.5</v>
      </c>
      <c r="MO3" s="420">
        <v>6</v>
      </c>
      <c r="MP3" s="420"/>
      <c r="MQ3" s="900">
        <f t="shared" ref="MQ3:MQ22" si="215">ROUND((MN3*0.4+MO3*0.6),1)</f>
        <v>5.8</v>
      </c>
      <c r="MR3" s="902">
        <f t="shared" ref="MR3:MR22" si="216">ROUND(MAX((MN3*0.4+MO3*0.6),(MN3*0.4+MP3*0.6)),1)</f>
        <v>5.8</v>
      </c>
      <c r="MS3" s="904" t="str">
        <f t="shared" ref="MS3:MS22" si="217">TEXT(MR3,"0.0")</f>
        <v>5.8</v>
      </c>
      <c r="MT3" s="906" t="str">
        <f t="shared" ref="MT3:MT22" si="218">IF(MR3&gt;=8.5,"A",IF(MR3&gt;=8,"B+",IF(MR3&gt;=7,"B",IF(MR3&gt;=6.5,"C+",IF(MR3&gt;=5.5,"C",IF(MR3&gt;=5,"D+",IF(MR3&gt;=4,"D","F")))))))</f>
        <v>C</v>
      </c>
      <c r="MU3" s="908">
        <f t="shared" ref="MU3:MU22" si="219">IF(MT3="A",4,IF(MT3="B+",3.5,IF(MT3="B",3,IF(MT3="C+",2.5,IF(MT3="C",2,IF(MT3="D+",1.5,IF(MT3="D",1,0)))))))</f>
        <v>2</v>
      </c>
      <c r="MV3" s="908" t="str">
        <f t="shared" ref="MV3:MV22" si="220">TEXT(MU3,"0.0")</f>
        <v>2.0</v>
      </c>
      <c r="MW3" s="729">
        <v>2</v>
      </c>
      <c r="MX3" s="910">
        <v>2</v>
      </c>
      <c r="MY3" s="848">
        <v>6.5</v>
      </c>
      <c r="MZ3" s="420">
        <v>7</v>
      </c>
      <c r="NA3" s="420"/>
      <c r="NB3" s="900">
        <f t="shared" ref="NB3:NB22" si="221">ROUND((MY3*0.4+MZ3*0.6),1)</f>
        <v>6.8</v>
      </c>
      <c r="NC3" s="902">
        <f t="shared" ref="NC3:NC22" si="222">ROUND(MAX((MY3*0.4+MZ3*0.6),(MY3*0.4+NA3*0.6)),1)</f>
        <v>6.8</v>
      </c>
      <c r="ND3" s="904" t="str">
        <f t="shared" ref="ND3:ND22" si="223">TEXT(NC3,"0.0")</f>
        <v>6.8</v>
      </c>
      <c r="NE3" s="906" t="str">
        <f t="shared" ref="NE3:NE22" si="224">IF(NC3&gt;=8.5,"A",IF(NC3&gt;=8,"B+",IF(NC3&gt;=7,"B",IF(NC3&gt;=6.5,"C+",IF(NC3&gt;=5.5,"C",IF(NC3&gt;=5,"D+",IF(NC3&gt;=4,"D","F")))))))</f>
        <v>C+</v>
      </c>
      <c r="NF3" s="908">
        <f t="shared" ref="NF3:NF22" si="225">IF(NE3="A",4,IF(NE3="B+",3.5,IF(NE3="B",3,IF(NE3="C+",2.5,IF(NE3="C",2,IF(NE3="D+",1.5,IF(NE3="D",1,0)))))))</f>
        <v>2.5</v>
      </c>
      <c r="NG3" s="908" t="str">
        <f t="shared" ref="NG3:NG22" si="226">TEXT(NF3,"0.0")</f>
        <v>2.5</v>
      </c>
      <c r="NH3" s="729">
        <v>2</v>
      </c>
      <c r="NI3" s="910">
        <v>2</v>
      </c>
      <c r="NJ3" s="848">
        <v>6.3</v>
      </c>
      <c r="NK3" s="420">
        <v>7</v>
      </c>
      <c r="NL3" s="420"/>
      <c r="NM3" s="900">
        <f t="shared" ref="NM3:NM22" si="227">ROUND((NJ3*0.4+NK3*0.6),1)</f>
        <v>6.7</v>
      </c>
      <c r="NN3" s="902">
        <f t="shared" ref="NN3:NN22" si="228">ROUND(MAX((NJ3*0.4+NK3*0.6),(NJ3*0.4+NL3*0.6)),1)</f>
        <v>6.7</v>
      </c>
      <c r="NO3" s="904" t="str">
        <f t="shared" ref="NO3:NO22" si="229">TEXT(NN3,"0.0")</f>
        <v>6.7</v>
      </c>
      <c r="NP3" s="906" t="str">
        <f t="shared" ref="NP3:NP22" si="230">IF(NN3&gt;=8.5,"A",IF(NN3&gt;=8,"B+",IF(NN3&gt;=7,"B",IF(NN3&gt;=6.5,"C+",IF(NN3&gt;=5.5,"C",IF(NN3&gt;=5,"D+",IF(NN3&gt;=4,"D","F")))))))</f>
        <v>C+</v>
      </c>
      <c r="NQ3" s="908">
        <f t="shared" ref="NQ3:NQ22" si="231">IF(NP3="A",4,IF(NP3="B+",3.5,IF(NP3="B",3,IF(NP3="C+",2.5,IF(NP3="C",2,IF(NP3="D+",1.5,IF(NP3="D",1,0)))))))</f>
        <v>2.5</v>
      </c>
      <c r="NR3" s="908" t="str">
        <f t="shared" ref="NR3:NR22" si="232">TEXT(NQ3,"0.0")</f>
        <v>2.5</v>
      </c>
      <c r="NS3" s="729">
        <v>2</v>
      </c>
      <c r="NT3" s="910">
        <v>2</v>
      </c>
      <c r="NU3" s="848">
        <v>6.5</v>
      </c>
      <c r="NV3" s="420">
        <v>7</v>
      </c>
      <c r="NW3" s="420"/>
      <c r="NX3" s="900">
        <f t="shared" ref="NX3:NX22" si="233">ROUND((NU3*0.4+NV3*0.6),1)</f>
        <v>6.8</v>
      </c>
      <c r="NY3" s="902">
        <f t="shared" ref="NY3:NY22" si="234">ROUND(MAX((NU3*0.4+NV3*0.6),(NU3*0.4+NW3*0.6)),1)</f>
        <v>6.8</v>
      </c>
      <c r="NZ3" s="904" t="str">
        <f t="shared" ref="NZ3:NZ22" si="235">TEXT(NY3,"0.0")</f>
        <v>6.8</v>
      </c>
      <c r="OA3" s="906" t="str">
        <f t="shared" ref="OA3:OA22" si="236">IF(NY3&gt;=8.5,"A",IF(NY3&gt;=8,"B+",IF(NY3&gt;=7,"B",IF(NY3&gt;=6.5,"C+",IF(NY3&gt;=5.5,"C",IF(NY3&gt;=5,"D+",IF(NY3&gt;=4,"D","F")))))))</f>
        <v>C+</v>
      </c>
      <c r="OB3" s="908">
        <f t="shared" ref="OB3:OB22" si="237">IF(OA3="A",4,IF(OA3="B+",3.5,IF(OA3="B",3,IF(OA3="C+",2.5,IF(OA3="C",2,IF(OA3="D+",1.5,IF(OA3="D",1,0)))))))</f>
        <v>2.5</v>
      </c>
      <c r="OC3" s="908" t="str">
        <f t="shared" ref="OC3:OC22" si="238">TEXT(OB3,"0.0")</f>
        <v>2.5</v>
      </c>
      <c r="OD3" s="729">
        <v>2</v>
      </c>
      <c r="OE3" s="910">
        <v>2</v>
      </c>
      <c r="OF3" s="1069">
        <f t="shared" ref="OF3:OF22" si="239">LE3+LP3+MA3+ML3+MW3+NH3+NS3+OD3</f>
        <v>18</v>
      </c>
      <c r="OG3" s="1070">
        <f t="shared" ref="OG3:OG22" si="240">(LC3*LE3+LN3*LP3+LY3*MA3+MJ3*ML3+MU3*MW3+NF3*NH3+NQ3*NS3+OD3*OB3)/OF3</f>
        <v>2.3888888888888888</v>
      </c>
      <c r="OH3" s="1071" t="str">
        <f t="shared" ref="OH3:OH22" si="241">TEXT(OG3,"0.00")</f>
        <v>2.39</v>
      </c>
      <c r="OI3" s="1072" t="str">
        <f t="shared" ref="OI3:OI22" si="242">IF(AND(OG3&lt;1),"Cảnh báo KQHT","Lên lớp")</f>
        <v>Lên lớp</v>
      </c>
      <c r="OJ3" s="1082">
        <f t="shared" ref="OJ3:OJ22" si="243">KK3+OF3</f>
        <v>77</v>
      </c>
      <c r="OK3" s="1083">
        <f t="shared" ref="OK3:OK22" si="244">(CI3*CH3+GA3*FZ3+KH3*KG3+OG3*OF3)/OJ3</f>
        <v>2.3766233766233764</v>
      </c>
      <c r="OL3" s="1084" t="str">
        <f t="shared" ref="OL3:OL22" si="245">TEXT(OK3,"0.00")</f>
        <v>2.38</v>
      </c>
      <c r="OM3" s="1082">
        <f t="shared" ref="OM3:OM22" si="246">LF3+LQ3+MB3+MM3+MX3+NI3+ NT3+OE3</f>
        <v>18</v>
      </c>
      <c r="ON3" s="1075">
        <f t="shared" ref="ON3:ON22" si="247" xml:space="preserve"> (LC3*LF3+LN3*LQ3+MB3*LY3+MJ3*MM3+MU3*MX3+NF3*NI3+NQ3*NT3+OB3*OE3)/OM3</f>
        <v>2.3888888888888888</v>
      </c>
      <c r="OO3" s="1075">
        <f t="shared" ref="OO3:OO22" si="248" xml:space="preserve"> (KZ3*LF3+LK3*LQ3+MB3*LV3+MG3*MM3+MR3*MX3+NC3*NI3+NN3*NT3+NY3*OE3)/OM3</f>
        <v>6.6222222222222218</v>
      </c>
      <c r="OP3" s="1076">
        <f t="shared" ref="OP3:OP22" si="249">KQ3+OM3</f>
        <v>77</v>
      </c>
      <c r="OQ3" s="1079">
        <f t="shared" ref="OQ3:OQ22" si="250" xml:space="preserve"> (KR3*KQ3+OO3*OM3)/OP3</f>
        <v>6.5311688311688298</v>
      </c>
      <c r="OR3" s="1077">
        <f t="shared" ref="OR3:OR22" si="251" xml:space="preserve"> (KS3*KQ3+ON3*OM3)/OP3</f>
        <v>2.3766233766233764</v>
      </c>
      <c r="OS3" s="1072" t="str">
        <f t="shared" ref="OS3:OS22" si="252">IF(AND(OR3&lt;1.4),"Cảnh báo KQHT","Lên lớp")</f>
        <v>Lên lớp</v>
      </c>
      <c r="OT3" s="288"/>
      <c r="OU3" s="1335">
        <v>7</v>
      </c>
      <c r="OV3" s="1335">
        <v>6.5</v>
      </c>
      <c r="OW3" s="1340"/>
      <c r="OX3" s="1413">
        <f t="shared" ref="OX3:OX22" si="253">ROUND((OU3*0.4+OV3*0.6),1)</f>
        <v>6.7</v>
      </c>
      <c r="OY3" s="1414">
        <f t="shared" ref="OY3:OY22" si="254">ROUND(MAX((OU3*0.4+OV3*0.6),(OU3*0.4+OW3*0.6)),1)</f>
        <v>6.7</v>
      </c>
      <c r="OZ3" s="1415" t="str">
        <f t="shared" ref="OZ3:OZ22" si="255">TEXT(OY3,"0.0")</f>
        <v>6.7</v>
      </c>
      <c r="PA3" s="1416" t="str">
        <f t="shared" ref="PA3:PA22" si="256">IF(OY3&gt;=8.5,"A",IF(OY3&gt;=8,"B+",IF(OY3&gt;=7,"B",IF(OY3&gt;=6.5,"C+",IF(OY3&gt;=5.5,"C",IF(OY3&gt;=5,"D+",IF(OY3&gt;=4,"D","F")))))))</f>
        <v>C+</v>
      </c>
      <c r="PB3" s="1417">
        <f t="shared" ref="PB3:PB22" si="257">IF(PA3="A",4,IF(PA3="B+",3.5,IF(PA3="B",3,IF(PA3="C+",2.5,IF(PA3="C",2,IF(PA3="D+",1.5,IF(PA3="D",1,0)))))))</f>
        <v>2.5</v>
      </c>
      <c r="PC3" s="1418" t="str">
        <f t="shared" ref="PC3:PC22" si="258">TEXT(PB3,"0.0")</f>
        <v>2.5</v>
      </c>
      <c r="PD3" s="1419">
        <v>6</v>
      </c>
      <c r="PE3" s="1427">
        <v>6</v>
      </c>
      <c r="PF3" s="1613">
        <v>6.5</v>
      </c>
      <c r="PG3" s="1335">
        <v>6.7</v>
      </c>
      <c r="PH3" s="1634">
        <f t="shared" ref="PH3:PH22" si="259">ROUND((PF3*0.4+PG3*0.6),1)</f>
        <v>6.6</v>
      </c>
      <c r="PI3" s="1635" t="str">
        <f t="shared" ref="PI3:PI22" si="260">TEXT(PH3,"0.0")</f>
        <v>6.6</v>
      </c>
      <c r="PJ3" s="1636" t="str">
        <f t="shared" ref="PJ3:PJ22" si="261">IF(PH3&gt;=8.5,"A",IF(PH3&gt;=8,"B+",IF(PH3&gt;=7,"B",IF(PH3&gt;=6.5,"C+",IF(PH3&gt;=5.5,"C",IF(PH3&gt;=5,"D+",IF(PH3&gt;=4,"D","F")))))))</f>
        <v>C+</v>
      </c>
      <c r="PK3" s="1637">
        <f t="shared" ref="PK3:PK22" si="262">IF(PJ3="A",4,IF(PJ3="B+",3.5,IF(PJ3="B",3,IF(PJ3="C+",2.5,IF(PJ3="C",2,IF(PJ3="D+",1.5,IF(PJ3="D",1,0)))))))</f>
        <v>2.5</v>
      </c>
      <c r="PL3" s="1637" t="str">
        <f t="shared" ref="PL3:PL22" si="263">TEXT(PK3,"0.0")</f>
        <v>2.5</v>
      </c>
      <c r="PM3" s="1638">
        <v>5</v>
      </c>
      <c r="PN3" s="1610">
        <v>5</v>
      </c>
      <c r="PO3" s="1511">
        <f t="shared" ref="PO3:PO22" si="264">PD3+PN3</f>
        <v>11</v>
      </c>
      <c r="PP3" s="1070">
        <f t="shared" si="123"/>
        <v>2.5</v>
      </c>
    </row>
    <row r="4" spans="1:432" s="20" customFormat="1" ht="20.25" customHeight="1" x14ac:dyDescent="0.25">
      <c r="A4" s="273">
        <v>6</v>
      </c>
      <c r="B4" s="273" t="s">
        <v>23</v>
      </c>
      <c r="C4" s="273" t="s">
        <v>41</v>
      </c>
      <c r="D4" s="391" t="s">
        <v>42</v>
      </c>
      <c r="E4" s="392" t="s">
        <v>43</v>
      </c>
      <c r="G4" s="101" t="s">
        <v>44</v>
      </c>
      <c r="H4" s="273" t="s">
        <v>28</v>
      </c>
      <c r="I4" s="215" t="s">
        <v>45</v>
      </c>
      <c r="J4" s="126">
        <v>6.3</v>
      </c>
      <c r="K4" s="784" t="str">
        <f t="shared" si="0"/>
        <v>6.3</v>
      </c>
      <c r="L4" s="540" t="str">
        <f t="shared" si="1"/>
        <v>C</v>
      </c>
      <c r="M4" s="539">
        <f t="shared" si="2"/>
        <v>2</v>
      </c>
      <c r="N4" s="208" t="str">
        <f t="shared" si="3"/>
        <v>2.0</v>
      </c>
      <c r="O4" s="126">
        <v>7.9</v>
      </c>
      <c r="P4" s="784" t="str">
        <f t="shared" si="4"/>
        <v>7.9</v>
      </c>
      <c r="Q4" s="540" t="str">
        <f t="shared" si="5"/>
        <v>B</v>
      </c>
      <c r="R4" s="539">
        <f t="shared" si="6"/>
        <v>3</v>
      </c>
      <c r="S4" s="208" t="str">
        <f t="shared" si="7"/>
        <v>3.0</v>
      </c>
      <c r="T4" s="126">
        <v>7</v>
      </c>
      <c r="U4" s="278">
        <v>8</v>
      </c>
      <c r="V4" s="5"/>
      <c r="W4" s="6">
        <f t="shared" si="8"/>
        <v>7.6</v>
      </c>
      <c r="X4" s="104">
        <f t="shared" si="9"/>
        <v>7.6</v>
      </c>
      <c r="Y4" s="784" t="str">
        <f t="shared" si="10"/>
        <v>7.6</v>
      </c>
      <c r="Z4" s="540" t="str">
        <f t="shared" si="11"/>
        <v>B</v>
      </c>
      <c r="AA4" s="539">
        <f t="shared" si="12"/>
        <v>3</v>
      </c>
      <c r="AB4" s="539" t="str">
        <f t="shared" si="13"/>
        <v>3.0</v>
      </c>
      <c r="AC4" s="12">
        <v>3</v>
      </c>
      <c r="AD4" s="112">
        <v>3</v>
      </c>
      <c r="AE4" s="126">
        <v>8</v>
      </c>
      <c r="AF4" s="278">
        <v>7</v>
      </c>
      <c r="AG4" s="5"/>
      <c r="AH4" s="163">
        <f t="shared" si="14"/>
        <v>7.4</v>
      </c>
      <c r="AI4" s="164">
        <f t="shared" si="15"/>
        <v>7.4</v>
      </c>
      <c r="AJ4" s="786" t="str">
        <f t="shared" si="16"/>
        <v>7.4</v>
      </c>
      <c r="AK4" s="158" t="str">
        <f t="shared" si="17"/>
        <v>B</v>
      </c>
      <c r="AL4" s="165">
        <f t="shared" si="18"/>
        <v>3</v>
      </c>
      <c r="AM4" s="165" t="str">
        <f t="shared" si="19"/>
        <v>3.0</v>
      </c>
      <c r="AN4" s="378">
        <v>3</v>
      </c>
      <c r="AO4" s="314">
        <v>3</v>
      </c>
      <c r="AP4" s="119">
        <v>7.2</v>
      </c>
      <c r="AQ4" s="278">
        <v>6</v>
      </c>
      <c r="AR4" s="5"/>
      <c r="AS4" s="6">
        <f t="shared" si="20"/>
        <v>6.5</v>
      </c>
      <c r="AT4" s="104">
        <f t="shared" si="21"/>
        <v>6.5</v>
      </c>
      <c r="AU4" s="784" t="str">
        <f t="shared" si="22"/>
        <v>6.5</v>
      </c>
      <c r="AV4" s="540" t="str">
        <f t="shared" si="23"/>
        <v>C+</v>
      </c>
      <c r="AW4" s="539">
        <f t="shared" si="24"/>
        <v>2.5</v>
      </c>
      <c r="AX4" s="539" t="str">
        <f t="shared" si="25"/>
        <v>2.5</v>
      </c>
      <c r="AY4" s="12">
        <v>3</v>
      </c>
      <c r="AZ4" s="112">
        <v>3</v>
      </c>
      <c r="BA4" s="126">
        <v>8.6999999999999993</v>
      </c>
      <c r="BB4" s="278">
        <v>4</v>
      </c>
      <c r="BC4" s="5"/>
      <c r="BD4" s="6">
        <f t="shared" si="26"/>
        <v>5.9</v>
      </c>
      <c r="BE4" s="104">
        <f t="shared" si="27"/>
        <v>5.9</v>
      </c>
      <c r="BF4" s="784" t="str">
        <f t="shared" si="28"/>
        <v>5.9</v>
      </c>
      <c r="BG4" s="540" t="str">
        <f t="shared" si="29"/>
        <v>C</v>
      </c>
      <c r="BH4" s="539">
        <f t="shared" si="30"/>
        <v>2</v>
      </c>
      <c r="BI4" s="539" t="str">
        <f t="shared" si="31"/>
        <v>2.0</v>
      </c>
      <c r="BJ4" s="12">
        <v>4</v>
      </c>
      <c r="BK4" s="112">
        <v>4</v>
      </c>
      <c r="BL4" s="706">
        <v>7.9</v>
      </c>
      <c r="BM4" s="699">
        <v>6</v>
      </c>
      <c r="BN4" s="699"/>
      <c r="BO4" s="6">
        <f t="shared" si="32"/>
        <v>6.8</v>
      </c>
      <c r="BP4" s="104">
        <f t="shared" si="33"/>
        <v>6.8</v>
      </c>
      <c r="BQ4" s="784" t="str">
        <f t="shared" si="34"/>
        <v>6.8</v>
      </c>
      <c r="BR4" s="540" t="str">
        <f t="shared" si="35"/>
        <v>C+</v>
      </c>
      <c r="BS4" s="539">
        <f t="shared" si="36"/>
        <v>2.5</v>
      </c>
      <c r="BT4" s="539" t="str">
        <f t="shared" si="37"/>
        <v>2.5</v>
      </c>
      <c r="BU4" s="12">
        <v>3</v>
      </c>
      <c r="BV4" s="110">
        <v>3</v>
      </c>
      <c r="BW4" s="706">
        <v>7.3</v>
      </c>
      <c r="BX4" s="420">
        <v>8</v>
      </c>
      <c r="BY4" s="420"/>
      <c r="BZ4" s="6">
        <f t="shared" si="38"/>
        <v>7.7</v>
      </c>
      <c r="CA4" s="104">
        <f t="shared" si="39"/>
        <v>7.7</v>
      </c>
      <c r="CB4" s="784" t="str">
        <f t="shared" si="40"/>
        <v>7.7</v>
      </c>
      <c r="CC4" s="540" t="str">
        <f t="shared" si="41"/>
        <v>B</v>
      </c>
      <c r="CD4" s="539">
        <f t="shared" si="42"/>
        <v>3</v>
      </c>
      <c r="CE4" s="539" t="str">
        <f t="shared" si="43"/>
        <v>3.0</v>
      </c>
      <c r="CF4" s="12">
        <v>2</v>
      </c>
      <c r="CG4" s="110">
        <v>2</v>
      </c>
      <c r="CH4" s="365">
        <f t="shared" si="44"/>
        <v>18</v>
      </c>
      <c r="CI4" s="363">
        <f t="shared" si="45"/>
        <v>2.6111111111111112</v>
      </c>
      <c r="CJ4" s="355" t="str">
        <f t="shared" si="46"/>
        <v>2.61</v>
      </c>
      <c r="CK4" s="356" t="str">
        <f t="shared" si="47"/>
        <v>Lên lớp</v>
      </c>
      <c r="CL4" s="357">
        <f t="shared" si="48"/>
        <v>18</v>
      </c>
      <c r="CM4" s="358">
        <f t="shared" si="49"/>
        <v>2.6111111111111112</v>
      </c>
      <c r="CN4" s="356" t="str">
        <f t="shared" si="50"/>
        <v>Lên lớp</v>
      </c>
      <c r="CO4" s="288"/>
      <c r="CP4" s="706">
        <v>7.7</v>
      </c>
      <c r="CQ4" s="699">
        <v>7</v>
      </c>
      <c r="CR4" s="699"/>
      <c r="CS4" s="6">
        <f t="shared" si="51"/>
        <v>7.3</v>
      </c>
      <c r="CT4" s="104">
        <f t="shared" si="52"/>
        <v>7.3</v>
      </c>
      <c r="CU4" s="784" t="str">
        <f t="shared" si="53"/>
        <v>7.3</v>
      </c>
      <c r="CV4" s="540" t="str">
        <f t="shared" si="54"/>
        <v>B</v>
      </c>
      <c r="CW4" s="539">
        <f t="shared" si="55"/>
        <v>3</v>
      </c>
      <c r="CX4" s="539" t="str">
        <f t="shared" si="56"/>
        <v>3.0</v>
      </c>
      <c r="CY4" s="12">
        <v>2</v>
      </c>
      <c r="CZ4" s="488">
        <v>2</v>
      </c>
      <c r="DA4" s="120">
        <v>5.2</v>
      </c>
      <c r="DB4" s="273">
        <v>5</v>
      </c>
      <c r="DC4" s="273"/>
      <c r="DD4" s="6">
        <f t="shared" si="57"/>
        <v>5.0999999999999996</v>
      </c>
      <c r="DE4" s="104">
        <f t="shared" si="58"/>
        <v>5.0999999999999996</v>
      </c>
      <c r="DF4" s="784" t="str">
        <f t="shared" si="59"/>
        <v>5.1</v>
      </c>
      <c r="DG4" s="540" t="str">
        <f t="shared" si="60"/>
        <v>D+</v>
      </c>
      <c r="DH4" s="539">
        <f t="shared" si="61"/>
        <v>1.5</v>
      </c>
      <c r="DI4" s="539" t="str">
        <f t="shared" si="62"/>
        <v>1.5</v>
      </c>
      <c r="DJ4" s="12">
        <v>3</v>
      </c>
      <c r="DK4" s="488">
        <v>3</v>
      </c>
      <c r="DL4" s="316">
        <v>8.1999999999999993</v>
      </c>
      <c r="DM4" s="699">
        <v>6</v>
      </c>
      <c r="DN4" s="699"/>
      <c r="DO4" s="6">
        <f t="shared" si="63"/>
        <v>6.9</v>
      </c>
      <c r="DP4" s="104">
        <f t="shared" si="64"/>
        <v>6.9</v>
      </c>
      <c r="DQ4" s="784" t="str">
        <f t="shared" si="65"/>
        <v>6.9</v>
      </c>
      <c r="DR4" s="540" t="str">
        <f t="shared" si="66"/>
        <v>C+</v>
      </c>
      <c r="DS4" s="539">
        <f t="shared" si="67"/>
        <v>2.5</v>
      </c>
      <c r="DT4" s="539" t="str">
        <f t="shared" si="68"/>
        <v>2.5</v>
      </c>
      <c r="DU4" s="12">
        <v>2</v>
      </c>
      <c r="DV4" s="488">
        <v>2</v>
      </c>
      <c r="DW4" s="706">
        <v>7.4</v>
      </c>
      <c r="DX4" s="699">
        <v>6</v>
      </c>
      <c r="DY4" s="699"/>
      <c r="DZ4" s="6">
        <f t="shared" si="69"/>
        <v>6.6</v>
      </c>
      <c r="EA4" s="104">
        <f t="shared" si="70"/>
        <v>6.6</v>
      </c>
      <c r="EB4" s="784" t="str">
        <f t="shared" si="71"/>
        <v>6.6</v>
      </c>
      <c r="EC4" s="540" t="str">
        <f t="shared" si="72"/>
        <v>C+</v>
      </c>
      <c r="ED4" s="539">
        <f t="shared" si="73"/>
        <v>2.5</v>
      </c>
      <c r="EE4" s="539" t="str">
        <f t="shared" si="74"/>
        <v>2.5</v>
      </c>
      <c r="EF4" s="12">
        <v>2</v>
      </c>
      <c r="EG4" s="488">
        <v>2</v>
      </c>
      <c r="EH4" s="706">
        <v>8.4</v>
      </c>
      <c r="EI4" s="699">
        <v>9</v>
      </c>
      <c r="EJ4" s="699"/>
      <c r="EK4" s="6">
        <f t="shared" si="75"/>
        <v>8.8000000000000007</v>
      </c>
      <c r="EL4" s="104">
        <f t="shared" si="76"/>
        <v>8.8000000000000007</v>
      </c>
      <c r="EM4" s="784" t="str">
        <f t="shared" si="77"/>
        <v>8.8</v>
      </c>
      <c r="EN4" s="540" t="str">
        <f t="shared" si="78"/>
        <v>A</v>
      </c>
      <c r="EO4" s="539">
        <f t="shared" si="79"/>
        <v>4</v>
      </c>
      <c r="EP4" s="539" t="str">
        <f t="shared" si="80"/>
        <v>4.0</v>
      </c>
      <c r="EQ4" s="12">
        <v>4</v>
      </c>
      <c r="ER4" s="488">
        <v>4</v>
      </c>
      <c r="ES4" s="706">
        <v>8</v>
      </c>
      <c r="ET4" s="699">
        <v>7</v>
      </c>
      <c r="EU4" s="699"/>
      <c r="EV4" s="6">
        <f t="shared" si="81"/>
        <v>7.4</v>
      </c>
      <c r="EW4" s="104">
        <f t="shared" si="82"/>
        <v>7.4</v>
      </c>
      <c r="EX4" s="784" t="str">
        <f t="shared" si="83"/>
        <v>7.4</v>
      </c>
      <c r="EY4" s="540" t="str">
        <f t="shared" si="84"/>
        <v>B</v>
      </c>
      <c r="EZ4" s="539">
        <f t="shared" si="85"/>
        <v>3</v>
      </c>
      <c r="FA4" s="539" t="str">
        <f t="shared" si="86"/>
        <v>3.0</v>
      </c>
      <c r="FB4" s="12">
        <v>2</v>
      </c>
      <c r="FC4" s="488">
        <v>2</v>
      </c>
      <c r="FD4" s="706">
        <v>9.3000000000000007</v>
      </c>
      <c r="FE4" s="699">
        <v>8</v>
      </c>
      <c r="FF4" s="699"/>
      <c r="FG4" s="6">
        <f t="shared" si="87"/>
        <v>8.5</v>
      </c>
      <c r="FH4" s="104">
        <f t="shared" si="88"/>
        <v>8.5</v>
      </c>
      <c r="FI4" s="784" t="str">
        <f t="shared" si="89"/>
        <v>8.5</v>
      </c>
      <c r="FJ4" s="540" t="str">
        <f t="shared" si="90"/>
        <v>A</v>
      </c>
      <c r="FK4" s="539">
        <f t="shared" si="91"/>
        <v>4</v>
      </c>
      <c r="FL4" s="539" t="str">
        <f t="shared" si="92"/>
        <v>4.0</v>
      </c>
      <c r="FM4" s="12">
        <v>3</v>
      </c>
      <c r="FN4" s="488">
        <v>3</v>
      </c>
      <c r="FO4" s="316">
        <v>8</v>
      </c>
      <c r="FP4" s="699">
        <v>8</v>
      </c>
      <c r="FQ4" s="699"/>
      <c r="FR4" s="6">
        <f t="shared" si="93"/>
        <v>8</v>
      </c>
      <c r="FS4" s="104">
        <f t="shared" si="94"/>
        <v>8</v>
      </c>
      <c r="FT4" s="784" t="str">
        <f t="shared" si="95"/>
        <v>8.0</v>
      </c>
      <c r="FU4" s="540" t="str">
        <f t="shared" si="96"/>
        <v>B+</v>
      </c>
      <c r="FV4" s="539">
        <f t="shared" si="97"/>
        <v>3.5</v>
      </c>
      <c r="FW4" s="539" t="str">
        <f t="shared" si="98"/>
        <v>3.5</v>
      </c>
      <c r="FX4" s="12">
        <v>3</v>
      </c>
      <c r="FY4" s="488">
        <v>3</v>
      </c>
      <c r="FZ4" s="559">
        <f t="shared" si="99"/>
        <v>21</v>
      </c>
      <c r="GA4" s="354">
        <f t="shared" si="100"/>
        <v>3.0952380952380953</v>
      </c>
      <c r="GB4" s="355" t="str">
        <f t="shared" si="101"/>
        <v>3.10</v>
      </c>
      <c r="GC4" s="699" t="str">
        <f t="shared" si="102"/>
        <v>Lên lớp</v>
      </c>
      <c r="GD4" s="559">
        <f t="shared" si="103"/>
        <v>39</v>
      </c>
      <c r="GE4" s="354">
        <f t="shared" si="104"/>
        <v>2.8717948717948718</v>
      </c>
      <c r="GF4" s="355" t="str">
        <f t="shared" si="105"/>
        <v>2.87</v>
      </c>
      <c r="GG4" s="661">
        <f t="shared" si="106"/>
        <v>39</v>
      </c>
      <c r="GH4" s="789">
        <f t="shared" si="124"/>
        <v>7.1871794871794874</v>
      </c>
      <c r="GI4" s="662">
        <f t="shared" si="107"/>
        <v>2.8717948717948718</v>
      </c>
      <c r="GJ4" s="663" t="str">
        <f t="shared" si="108"/>
        <v>Lên lớp</v>
      </c>
      <c r="GK4" s="288"/>
      <c r="GL4" s="706">
        <v>9.3000000000000007</v>
      </c>
      <c r="GM4" s="420">
        <v>6</v>
      </c>
      <c r="GN4" s="420"/>
      <c r="GO4" s="6">
        <f t="shared" si="125"/>
        <v>7.3</v>
      </c>
      <c r="GP4" s="104">
        <f t="shared" si="126"/>
        <v>7.3</v>
      </c>
      <c r="GQ4" s="784" t="str">
        <f t="shared" si="127"/>
        <v>7.3</v>
      </c>
      <c r="GR4" s="540" t="str">
        <f t="shared" si="128"/>
        <v>B</v>
      </c>
      <c r="GS4" s="539">
        <f t="shared" si="129"/>
        <v>3</v>
      </c>
      <c r="GT4" s="539" t="str">
        <f t="shared" si="130"/>
        <v>3.0</v>
      </c>
      <c r="GU4" s="12">
        <v>2</v>
      </c>
      <c r="GV4" s="110">
        <v>2</v>
      </c>
      <c r="GW4" s="706">
        <v>7.6</v>
      </c>
      <c r="GX4" s="420">
        <v>6</v>
      </c>
      <c r="GY4" s="420"/>
      <c r="GZ4" s="6">
        <f t="shared" si="131"/>
        <v>6.6</v>
      </c>
      <c r="HA4" s="104">
        <f t="shared" si="132"/>
        <v>6.6</v>
      </c>
      <c r="HB4" s="784" t="str">
        <f t="shared" si="133"/>
        <v>6.6</v>
      </c>
      <c r="HC4" s="540" t="str">
        <f t="shared" si="134"/>
        <v>C+</v>
      </c>
      <c r="HD4" s="539">
        <f t="shared" si="135"/>
        <v>2.5</v>
      </c>
      <c r="HE4" s="539" t="str">
        <f t="shared" si="136"/>
        <v>2.5</v>
      </c>
      <c r="HF4" s="12">
        <v>2</v>
      </c>
      <c r="HG4" s="110">
        <v>2</v>
      </c>
      <c r="HH4" s="706">
        <v>8.6999999999999993</v>
      </c>
      <c r="HI4" s="420">
        <v>9</v>
      </c>
      <c r="HJ4" s="420"/>
      <c r="HK4" s="6">
        <f t="shared" si="137"/>
        <v>8.9</v>
      </c>
      <c r="HL4" s="104">
        <f t="shared" si="138"/>
        <v>8.9</v>
      </c>
      <c r="HM4" s="784" t="str">
        <f t="shared" si="139"/>
        <v>8.9</v>
      </c>
      <c r="HN4" s="540" t="str">
        <f t="shared" si="140"/>
        <v>A</v>
      </c>
      <c r="HO4" s="539">
        <f t="shared" si="141"/>
        <v>4</v>
      </c>
      <c r="HP4" s="539" t="str">
        <f t="shared" si="142"/>
        <v>4.0</v>
      </c>
      <c r="HQ4" s="12">
        <v>3</v>
      </c>
      <c r="HR4" s="110">
        <v>3</v>
      </c>
      <c r="HS4" s="706">
        <v>6.7</v>
      </c>
      <c r="HT4" s="420">
        <v>7</v>
      </c>
      <c r="HU4" s="420"/>
      <c r="HV4" s="6">
        <f t="shared" si="143"/>
        <v>6.9</v>
      </c>
      <c r="HW4" s="104">
        <f t="shared" si="144"/>
        <v>6.9</v>
      </c>
      <c r="HX4" s="784" t="str">
        <f t="shared" si="145"/>
        <v>6.9</v>
      </c>
      <c r="HY4" s="540" t="str">
        <f t="shared" si="146"/>
        <v>C+</v>
      </c>
      <c r="HZ4" s="539">
        <f t="shared" si="147"/>
        <v>2.5</v>
      </c>
      <c r="IA4" s="539" t="str">
        <f t="shared" si="148"/>
        <v>2.5</v>
      </c>
      <c r="IB4" s="12">
        <v>3</v>
      </c>
      <c r="IC4" s="110">
        <v>3</v>
      </c>
      <c r="ID4" s="706">
        <v>7</v>
      </c>
      <c r="IE4" s="420">
        <v>7</v>
      </c>
      <c r="IF4" s="420"/>
      <c r="IG4" s="6">
        <f t="shared" si="149"/>
        <v>7</v>
      </c>
      <c r="IH4" s="104">
        <f t="shared" si="150"/>
        <v>7</v>
      </c>
      <c r="II4" s="784" t="str">
        <f t="shared" si="151"/>
        <v>7.0</v>
      </c>
      <c r="IJ4" s="540" t="str">
        <f t="shared" si="152"/>
        <v>B</v>
      </c>
      <c r="IK4" s="539">
        <f t="shared" si="153"/>
        <v>3</v>
      </c>
      <c r="IL4" s="539" t="str">
        <f t="shared" si="154"/>
        <v>3.0</v>
      </c>
      <c r="IM4" s="12">
        <v>3</v>
      </c>
      <c r="IN4" s="110">
        <v>3</v>
      </c>
      <c r="IO4" s="316">
        <v>8.3000000000000007</v>
      </c>
      <c r="IP4" s="420">
        <v>9</v>
      </c>
      <c r="IQ4" s="420"/>
      <c r="IR4" s="6">
        <f t="shared" si="155"/>
        <v>8.6999999999999993</v>
      </c>
      <c r="IS4" s="104">
        <f t="shared" si="156"/>
        <v>8.6999999999999993</v>
      </c>
      <c r="IT4" s="784" t="str">
        <f t="shared" si="157"/>
        <v>8.7</v>
      </c>
      <c r="IU4" s="540" t="str">
        <f t="shared" si="158"/>
        <v>A</v>
      </c>
      <c r="IV4" s="539">
        <f t="shared" si="159"/>
        <v>4</v>
      </c>
      <c r="IW4" s="539" t="str">
        <f t="shared" si="160"/>
        <v>4.0</v>
      </c>
      <c r="IX4" s="12">
        <v>2</v>
      </c>
      <c r="IY4" s="110">
        <v>2</v>
      </c>
      <c r="IZ4" s="848">
        <v>7.4</v>
      </c>
      <c r="JA4" s="420">
        <v>7</v>
      </c>
      <c r="JB4" s="420"/>
      <c r="JC4" s="6">
        <f t="shared" si="161"/>
        <v>7.2</v>
      </c>
      <c r="JD4" s="104">
        <f t="shared" si="162"/>
        <v>7.2</v>
      </c>
      <c r="JE4" s="784" t="str">
        <f t="shared" si="163"/>
        <v>7.2</v>
      </c>
      <c r="JF4" s="540" t="str">
        <f t="shared" si="164"/>
        <v>B</v>
      </c>
      <c r="JG4" s="539">
        <f t="shared" si="165"/>
        <v>3</v>
      </c>
      <c r="JH4" s="539" t="str">
        <f t="shared" si="166"/>
        <v>3.0</v>
      </c>
      <c r="JI4" s="12">
        <v>3</v>
      </c>
      <c r="JJ4" s="110">
        <v>3</v>
      </c>
      <c r="JK4" s="706">
        <v>8.6</v>
      </c>
      <c r="JL4" s="834">
        <v>8</v>
      </c>
      <c r="JM4" s="420"/>
      <c r="JN4" s="6">
        <f t="shared" si="167"/>
        <v>8.1999999999999993</v>
      </c>
      <c r="JO4" s="104">
        <f t="shared" si="168"/>
        <v>8.1999999999999993</v>
      </c>
      <c r="JP4" s="784" t="str">
        <f t="shared" si="169"/>
        <v>8.2</v>
      </c>
      <c r="JQ4" s="540" t="str">
        <f t="shared" si="170"/>
        <v>B+</v>
      </c>
      <c r="JR4" s="539">
        <f t="shared" si="171"/>
        <v>3.5</v>
      </c>
      <c r="JS4" s="539" t="str">
        <f t="shared" si="172"/>
        <v>3.5</v>
      </c>
      <c r="JT4" s="12">
        <v>1</v>
      </c>
      <c r="JU4" s="110">
        <v>1</v>
      </c>
      <c r="JV4" s="706">
        <v>9</v>
      </c>
      <c r="JW4" s="895">
        <v>8.5</v>
      </c>
      <c r="JX4" s="297"/>
      <c r="JY4" s="6">
        <f t="shared" si="173"/>
        <v>8.6999999999999993</v>
      </c>
      <c r="JZ4" s="104">
        <f t="shared" si="174"/>
        <v>8.6999999999999993</v>
      </c>
      <c r="KA4" s="784" t="str">
        <f t="shared" si="175"/>
        <v>8.7</v>
      </c>
      <c r="KB4" s="540" t="str">
        <f t="shared" si="176"/>
        <v>A</v>
      </c>
      <c r="KC4" s="539">
        <f t="shared" si="177"/>
        <v>4</v>
      </c>
      <c r="KD4" s="539" t="str">
        <f t="shared" si="178"/>
        <v>4.0</v>
      </c>
      <c r="KE4" s="12">
        <v>1</v>
      </c>
      <c r="KF4" s="110">
        <v>1</v>
      </c>
      <c r="KG4" s="920">
        <f t="shared" si="179"/>
        <v>20</v>
      </c>
      <c r="KH4" s="922">
        <f t="shared" si="180"/>
        <v>3.2</v>
      </c>
      <c r="KI4" s="924" t="str">
        <f t="shared" si="181"/>
        <v>3.20</v>
      </c>
      <c r="KJ4" s="928" t="str">
        <f t="shared" si="182"/>
        <v>Lên lớp</v>
      </c>
      <c r="KK4" s="931">
        <f t="shared" si="183"/>
        <v>59</v>
      </c>
      <c r="KL4" s="922">
        <f t="shared" si="184"/>
        <v>2.9830508474576272</v>
      </c>
      <c r="KM4" s="924" t="str">
        <f t="shared" si="185"/>
        <v>2.98</v>
      </c>
      <c r="KN4" s="932">
        <f t="shared" si="186"/>
        <v>20</v>
      </c>
      <c r="KO4" s="840">
        <f t="shared" si="187"/>
        <v>7.6049999999999995</v>
      </c>
      <c r="KP4" s="933">
        <f t="shared" si="188"/>
        <v>3.2</v>
      </c>
      <c r="KQ4" s="934">
        <f t="shared" si="189"/>
        <v>59</v>
      </c>
      <c r="KR4" s="935">
        <f t="shared" si="190"/>
        <v>7.3288135593220334</v>
      </c>
      <c r="KS4" s="936">
        <f t="shared" si="191"/>
        <v>2.9830508474576272</v>
      </c>
      <c r="KT4" s="928" t="str">
        <f t="shared" si="192"/>
        <v>Lên lớp</v>
      </c>
      <c r="KU4" s="113"/>
      <c r="KV4" s="848">
        <v>7.4</v>
      </c>
      <c r="KW4" s="420">
        <v>4</v>
      </c>
      <c r="KX4" s="420"/>
      <c r="KY4" s="723">
        <f t="shared" si="193"/>
        <v>5.4</v>
      </c>
      <c r="KZ4" s="724">
        <f t="shared" si="194"/>
        <v>5.4</v>
      </c>
      <c r="LA4" s="799" t="str">
        <f t="shared" si="195"/>
        <v>5.4</v>
      </c>
      <c r="LB4" s="725" t="str">
        <f t="shared" si="196"/>
        <v>D+</v>
      </c>
      <c r="LC4" s="726">
        <f t="shared" si="197"/>
        <v>1.5</v>
      </c>
      <c r="LD4" s="726" t="str">
        <f t="shared" si="198"/>
        <v>1.5</v>
      </c>
      <c r="LE4" s="727">
        <v>2</v>
      </c>
      <c r="LF4" s="728">
        <v>2</v>
      </c>
      <c r="LG4" s="706">
        <v>9</v>
      </c>
      <c r="LH4" s="420">
        <v>9</v>
      </c>
      <c r="LI4" s="420"/>
      <c r="LJ4" s="723">
        <f t="shared" si="199"/>
        <v>9</v>
      </c>
      <c r="LK4" s="724">
        <f t="shared" si="200"/>
        <v>9</v>
      </c>
      <c r="LL4" s="799" t="str">
        <f t="shared" si="201"/>
        <v>9.0</v>
      </c>
      <c r="LM4" s="725" t="str">
        <f t="shared" si="202"/>
        <v>A</v>
      </c>
      <c r="LN4" s="726">
        <f t="shared" si="203"/>
        <v>4</v>
      </c>
      <c r="LO4" s="726" t="str">
        <f t="shared" si="204"/>
        <v>4.0</v>
      </c>
      <c r="LP4" s="1037">
        <v>2</v>
      </c>
      <c r="LQ4" s="728">
        <v>2</v>
      </c>
      <c r="LR4" s="848">
        <v>7.7</v>
      </c>
      <c r="LS4" s="420">
        <v>8</v>
      </c>
      <c r="LT4" s="420"/>
      <c r="LU4" s="6">
        <f t="shared" si="205"/>
        <v>7.9</v>
      </c>
      <c r="LV4" s="104">
        <f t="shared" si="206"/>
        <v>7.9</v>
      </c>
      <c r="LW4" s="784" t="str">
        <f t="shared" si="207"/>
        <v>7.9</v>
      </c>
      <c r="LX4" s="540" t="str">
        <f t="shared" si="208"/>
        <v>B</v>
      </c>
      <c r="LY4" s="539">
        <f t="shared" si="209"/>
        <v>3</v>
      </c>
      <c r="LZ4" s="539" t="str">
        <f t="shared" si="210"/>
        <v>3.0</v>
      </c>
      <c r="MA4" s="12">
        <v>4</v>
      </c>
      <c r="MB4" s="110">
        <v>4</v>
      </c>
      <c r="MC4" s="706">
        <v>6.2</v>
      </c>
      <c r="MD4" s="420">
        <v>8</v>
      </c>
      <c r="ME4" s="420"/>
      <c r="MF4" s="723">
        <f t="shared" si="211"/>
        <v>7.3</v>
      </c>
      <c r="MG4" s="724">
        <f t="shared" si="212"/>
        <v>7.3</v>
      </c>
      <c r="MH4" s="799" t="str">
        <f t="shared" si="213"/>
        <v>7.3</v>
      </c>
      <c r="MI4" s="725" t="str">
        <f t="shared" si="214"/>
        <v>B</v>
      </c>
      <c r="MJ4" s="726">
        <f t="shared" si="113"/>
        <v>3</v>
      </c>
      <c r="MK4" s="726" t="str">
        <f t="shared" si="114"/>
        <v>3.0</v>
      </c>
      <c r="ML4" s="727">
        <v>2</v>
      </c>
      <c r="MM4" s="728">
        <v>2</v>
      </c>
      <c r="MN4" s="706">
        <v>9</v>
      </c>
      <c r="MO4" s="420">
        <v>8</v>
      </c>
      <c r="MP4" s="420"/>
      <c r="MQ4" s="900">
        <f t="shared" si="215"/>
        <v>8.4</v>
      </c>
      <c r="MR4" s="902">
        <f t="shared" si="216"/>
        <v>8.4</v>
      </c>
      <c r="MS4" s="904" t="str">
        <f t="shared" si="217"/>
        <v>8.4</v>
      </c>
      <c r="MT4" s="906" t="str">
        <f t="shared" si="218"/>
        <v>B+</v>
      </c>
      <c r="MU4" s="908">
        <f t="shared" si="219"/>
        <v>3.5</v>
      </c>
      <c r="MV4" s="908" t="str">
        <f t="shared" si="220"/>
        <v>3.5</v>
      </c>
      <c r="MW4" s="729">
        <v>2</v>
      </c>
      <c r="MX4" s="910">
        <v>2</v>
      </c>
      <c r="MY4" s="848">
        <v>8.5</v>
      </c>
      <c r="MZ4" s="420">
        <v>7</v>
      </c>
      <c r="NA4" s="420"/>
      <c r="NB4" s="900">
        <f t="shared" si="221"/>
        <v>7.6</v>
      </c>
      <c r="NC4" s="902">
        <f t="shared" si="222"/>
        <v>7.6</v>
      </c>
      <c r="ND4" s="904" t="str">
        <f t="shared" si="223"/>
        <v>7.6</v>
      </c>
      <c r="NE4" s="906" t="str">
        <f t="shared" si="224"/>
        <v>B</v>
      </c>
      <c r="NF4" s="908">
        <f t="shared" si="225"/>
        <v>3</v>
      </c>
      <c r="NG4" s="908" t="str">
        <f t="shared" si="226"/>
        <v>3.0</v>
      </c>
      <c r="NH4" s="729">
        <v>2</v>
      </c>
      <c r="NI4" s="910">
        <v>2</v>
      </c>
      <c r="NJ4" s="848">
        <v>8.3000000000000007</v>
      </c>
      <c r="NK4" s="420">
        <v>7</v>
      </c>
      <c r="NL4" s="420"/>
      <c r="NM4" s="900">
        <f t="shared" si="227"/>
        <v>7.5</v>
      </c>
      <c r="NN4" s="902">
        <f t="shared" si="228"/>
        <v>7.5</v>
      </c>
      <c r="NO4" s="904" t="str">
        <f t="shared" si="229"/>
        <v>7.5</v>
      </c>
      <c r="NP4" s="906" t="str">
        <f t="shared" si="230"/>
        <v>B</v>
      </c>
      <c r="NQ4" s="908">
        <f t="shared" si="231"/>
        <v>3</v>
      </c>
      <c r="NR4" s="908" t="str">
        <f t="shared" si="232"/>
        <v>3.0</v>
      </c>
      <c r="NS4" s="729">
        <v>2</v>
      </c>
      <c r="NT4" s="910">
        <v>2</v>
      </c>
      <c r="NU4" s="848">
        <v>8</v>
      </c>
      <c r="NV4" s="420">
        <v>6</v>
      </c>
      <c r="NW4" s="420"/>
      <c r="NX4" s="900">
        <f t="shared" si="233"/>
        <v>6.8</v>
      </c>
      <c r="NY4" s="902">
        <f t="shared" si="234"/>
        <v>6.8</v>
      </c>
      <c r="NZ4" s="904" t="str">
        <f t="shared" si="235"/>
        <v>6.8</v>
      </c>
      <c r="OA4" s="906" t="str">
        <f t="shared" si="236"/>
        <v>C+</v>
      </c>
      <c r="OB4" s="908">
        <f t="shared" si="237"/>
        <v>2.5</v>
      </c>
      <c r="OC4" s="908" t="str">
        <f t="shared" si="238"/>
        <v>2.5</v>
      </c>
      <c r="OD4" s="729">
        <v>2</v>
      </c>
      <c r="OE4" s="910">
        <v>2</v>
      </c>
      <c r="OF4" s="1069">
        <f t="shared" si="239"/>
        <v>18</v>
      </c>
      <c r="OG4" s="1070">
        <f t="shared" si="240"/>
        <v>2.9444444444444446</v>
      </c>
      <c r="OH4" s="1071" t="str">
        <f t="shared" si="241"/>
        <v>2.94</v>
      </c>
      <c r="OI4" s="1072" t="str">
        <f t="shared" si="242"/>
        <v>Lên lớp</v>
      </c>
      <c r="OJ4" s="1082">
        <f t="shared" si="243"/>
        <v>77</v>
      </c>
      <c r="OK4" s="1083">
        <f t="shared" si="244"/>
        <v>2.9740259740259742</v>
      </c>
      <c r="OL4" s="1084" t="str">
        <f t="shared" si="245"/>
        <v>2.97</v>
      </c>
      <c r="OM4" s="1082">
        <f t="shared" si="246"/>
        <v>18</v>
      </c>
      <c r="ON4" s="1075">
        <f t="shared" si="247"/>
        <v>2.9444444444444446</v>
      </c>
      <c r="OO4" s="1075">
        <f t="shared" si="248"/>
        <v>7.5333333333333332</v>
      </c>
      <c r="OP4" s="1076">
        <f t="shared" si="249"/>
        <v>77</v>
      </c>
      <c r="OQ4" s="1079">
        <f t="shared" si="250"/>
        <v>7.3766233766233764</v>
      </c>
      <c r="OR4" s="1077">
        <f t="shared" si="251"/>
        <v>2.9740259740259742</v>
      </c>
      <c r="OS4" s="1072" t="str">
        <f t="shared" si="252"/>
        <v>Lên lớp</v>
      </c>
      <c r="OT4" s="288"/>
      <c r="OU4" s="1335">
        <v>8.5</v>
      </c>
      <c r="OV4" s="1340">
        <v>7</v>
      </c>
      <c r="OW4" s="1340"/>
      <c r="OX4" s="1413">
        <f t="shared" si="253"/>
        <v>7.6</v>
      </c>
      <c r="OY4" s="1414">
        <f t="shared" si="254"/>
        <v>7.6</v>
      </c>
      <c r="OZ4" s="1415" t="str">
        <f t="shared" si="255"/>
        <v>7.6</v>
      </c>
      <c r="PA4" s="1416" t="str">
        <f t="shared" si="256"/>
        <v>B</v>
      </c>
      <c r="PB4" s="1417">
        <f t="shared" si="257"/>
        <v>3</v>
      </c>
      <c r="PC4" s="1418" t="str">
        <f t="shared" si="258"/>
        <v>3.0</v>
      </c>
      <c r="PD4" s="1419">
        <v>6</v>
      </c>
      <c r="PE4" s="1427">
        <v>6</v>
      </c>
      <c r="PF4" s="1613">
        <v>6.7</v>
      </c>
      <c r="PG4" s="1335">
        <v>5.0999999999999996</v>
      </c>
      <c r="PH4" s="1634">
        <f t="shared" si="259"/>
        <v>5.7</v>
      </c>
      <c r="PI4" s="1635" t="str">
        <f t="shared" si="260"/>
        <v>5.7</v>
      </c>
      <c r="PJ4" s="1636" t="str">
        <f t="shared" si="261"/>
        <v>C</v>
      </c>
      <c r="PK4" s="1637">
        <f t="shared" si="262"/>
        <v>2</v>
      </c>
      <c r="PL4" s="1637" t="str">
        <f t="shared" si="263"/>
        <v>2.0</v>
      </c>
      <c r="PM4" s="1638">
        <v>5</v>
      </c>
      <c r="PN4" s="1610">
        <v>5</v>
      </c>
      <c r="PO4" s="1511">
        <f t="shared" si="264"/>
        <v>11</v>
      </c>
      <c r="PP4" s="1070">
        <f t="shared" si="123"/>
        <v>2.5454545454545454</v>
      </c>
    </row>
    <row r="5" spans="1:432" s="20" customFormat="1" ht="20.25" customHeight="1" x14ac:dyDescent="0.25">
      <c r="A5" s="273">
        <v>8</v>
      </c>
      <c r="B5" s="273" t="s">
        <v>23</v>
      </c>
      <c r="C5" s="273" t="s">
        <v>46</v>
      </c>
      <c r="D5" s="391" t="s">
        <v>47</v>
      </c>
      <c r="E5" s="392" t="s">
        <v>48</v>
      </c>
      <c r="G5" s="101" t="s">
        <v>49</v>
      </c>
      <c r="H5" s="273" t="s">
        <v>28</v>
      </c>
      <c r="I5" s="215" t="s">
        <v>50</v>
      </c>
      <c r="J5" s="126">
        <v>6.5</v>
      </c>
      <c r="K5" s="784" t="str">
        <f t="shared" si="0"/>
        <v>6.5</v>
      </c>
      <c r="L5" s="540" t="str">
        <f t="shared" si="1"/>
        <v>C+</v>
      </c>
      <c r="M5" s="539">
        <f t="shared" si="2"/>
        <v>2.5</v>
      </c>
      <c r="N5" s="208" t="str">
        <f t="shared" si="3"/>
        <v>2.5</v>
      </c>
      <c r="O5" s="126">
        <v>6.7</v>
      </c>
      <c r="P5" s="784" t="str">
        <f t="shared" si="4"/>
        <v>6.7</v>
      </c>
      <c r="Q5" s="540" t="str">
        <f t="shared" si="5"/>
        <v>C+</v>
      </c>
      <c r="R5" s="539">
        <f t="shared" si="6"/>
        <v>2.5</v>
      </c>
      <c r="S5" s="208" t="str">
        <f t="shared" si="7"/>
        <v>2.5</v>
      </c>
      <c r="T5" s="126">
        <v>6</v>
      </c>
      <c r="U5" s="278">
        <v>7</v>
      </c>
      <c r="V5" s="5"/>
      <c r="W5" s="6">
        <f t="shared" si="8"/>
        <v>6.6</v>
      </c>
      <c r="X5" s="104">
        <f t="shared" si="9"/>
        <v>6.6</v>
      </c>
      <c r="Y5" s="784" t="str">
        <f t="shared" si="10"/>
        <v>6.6</v>
      </c>
      <c r="Z5" s="540" t="str">
        <f t="shared" si="11"/>
        <v>C+</v>
      </c>
      <c r="AA5" s="539">
        <f t="shared" si="12"/>
        <v>2.5</v>
      </c>
      <c r="AB5" s="539" t="str">
        <f t="shared" si="13"/>
        <v>2.5</v>
      </c>
      <c r="AC5" s="12">
        <v>3</v>
      </c>
      <c r="AD5" s="112">
        <v>3</v>
      </c>
      <c r="AE5" s="126">
        <v>5</v>
      </c>
      <c r="AF5" s="278">
        <v>4</v>
      </c>
      <c r="AG5" s="5"/>
      <c r="AH5" s="163">
        <f t="shared" si="14"/>
        <v>4.4000000000000004</v>
      </c>
      <c r="AI5" s="164">
        <f t="shared" si="15"/>
        <v>4.4000000000000004</v>
      </c>
      <c r="AJ5" s="786" t="str">
        <f t="shared" si="16"/>
        <v>4.4</v>
      </c>
      <c r="AK5" s="158" t="str">
        <f t="shared" si="17"/>
        <v>D</v>
      </c>
      <c r="AL5" s="165">
        <f t="shared" si="18"/>
        <v>1</v>
      </c>
      <c r="AM5" s="165" t="str">
        <f t="shared" si="19"/>
        <v>1.0</v>
      </c>
      <c r="AN5" s="378">
        <v>3</v>
      </c>
      <c r="AO5" s="314">
        <v>3</v>
      </c>
      <c r="AP5" s="119">
        <v>6.2</v>
      </c>
      <c r="AQ5" s="278">
        <v>5</v>
      </c>
      <c r="AR5" s="5"/>
      <c r="AS5" s="6">
        <f t="shared" si="20"/>
        <v>5.5</v>
      </c>
      <c r="AT5" s="104">
        <f t="shared" si="21"/>
        <v>5.5</v>
      </c>
      <c r="AU5" s="784" t="str">
        <f t="shared" si="22"/>
        <v>5.5</v>
      </c>
      <c r="AV5" s="540" t="str">
        <f t="shared" si="23"/>
        <v>C</v>
      </c>
      <c r="AW5" s="539">
        <f t="shared" si="24"/>
        <v>2</v>
      </c>
      <c r="AX5" s="539" t="str">
        <f t="shared" si="25"/>
        <v>2.0</v>
      </c>
      <c r="AY5" s="12">
        <v>3</v>
      </c>
      <c r="AZ5" s="112">
        <v>3</v>
      </c>
      <c r="BA5" s="126">
        <v>6.2</v>
      </c>
      <c r="BB5" s="278">
        <v>6</v>
      </c>
      <c r="BC5" s="5"/>
      <c r="BD5" s="6">
        <f t="shared" si="26"/>
        <v>6.1</v>
      </c>
      <c r="BE5" s="104">
        <f t="shared" si="27"/>
        <v>6.1</v>
      </c>
      <c r="BF5" s="784" t="str">
        <f t="shared" si="28"/>
        <v>6.1</v>
      </c>
      <c r="BG5" s="540" t="str">
        <f t="shared" si="29"/>
        <v>C</v>
      </c>
      <c r="BH5" s="539">
        <f t="shared" si="30"/>
        <v>2</v>
      </c>
      <c r="BI5" s="539" t="str">
        <f t="shared" si="31"/>
        <v>2.0</v>
      </c>
      <c r="BJ5" s="12">
        <v>4</v>
      </c>
      <c r="BK5" s="112">
        <v>4</v>
      </c>
      <c r="BL5" s="706">
        <v>5</v>
      </c>
      <c r="BM5" s="699">
        <v>5</v>
      </c>
      <c r="BN5" s="699"/>
      <c r="BO5" s="6">
        <f t="shared" si="32"/>
        <v>5</v>
      </c>
      <c r="BP5" s="104">
        <f t="shared" si="33"/>
        <v>5</v>
      </c>
      <c r="BQ5" s="784" t="str">
        <f t="shared" si="34"/>
        <v>5.0</v>
      </c>
      <c r="BR5" s="540" t="str">
        <f t="shared" si="35"/>
        <v>D+</v>
      </c>
      <c r="BS5" s="539">
        <f t="shared" si="36"/>
        <v>1.5</v>
      </c>
      <c r="BT5" s="539" t="str">
        <f t="shared" si="37"/>
        <v>1.5</v>
      </c>
      <c r="BU5" s="12">
        <v>3</v>
      </c>
      <c r="BV5" s="110">
        <v>3</v>
      </c>
      <c r="BW5" s="706">
        <v>7.3</v>
      </c>
      <c r="BX5" s="420">
        <v>5</v>
      </c>
      <c r="BY5" s="420"/>
      <c r="BZ5" s="6">
        <f t="shared" si="38"/>
        <v>5.9</v>
      </c>
      <c r="CA5" s="104">
        <f t="shared" si="39"/>
        <v>5.9</v>
      </c>
      <c r="CB5" s="784" t="str">
        <f t="shared" si="40"/>
        <v>5.9</v>
      </c>
      <c r="CC5" s="540" t="str">
        <f t="shared" si="41"/>
        <v>C</v>
      </c>
      <c r="CD5" s="539">
        <f t="shared" si="42"/>
        <v>2</v>
      </c>
      <c r="CE5" s="539" t="str">
        <f t="shared" si="43"/>
        <v>2.0</v>
      </c>
      <c r="CF5" s="12">
        <v>2</v>
      </c>
      <c r="CG5" s="110">
        <v>2</v>
      </c>
      <c r="CH5" s="365">
        <f t="shared" si="44"/>
        <v>18</v>
      </c>
      <c r="CI5" s="363">
        <f t="shared" si="45"/>
        <v>1.8333333333333333</v>
      </c>
      <c r="CJ5" s="355" t="str">
        <f t="shared" si="46"/>
        <v>1.83</v>
      </c>
      <c r="CK5" s="356" t="str">
        <f t="shared" si="47"/>
        <v>Lên lớp</v>
      </c>
      <c r="CL5" s="357">
        <f t="shared" si="48"/>
        <v>18</v>
      </c>
      <c r="CM5" s="358">
        <f t="shared" si="49"/>
        <v>1.8333333333333333</v>
      </c>
      <c r="CN5" s="356" t="str">
        <f t="shared" si="50"/>
        <v>Lên lớp</v>
      </c>
      <c r="CO5" s="288"/>
      <c r="CP5" s="706">
        <v>7.3</v>
      </c>
      <c r="CQ5" s="699">
        <v>5</v>
      </c>
      <c r="CR5" s="699"/>
      <c r="CS5" s="6">
        <f t="shared" si="51"/>
        <v>5.9</v>
      </c>
      <c r="CT5" s="104">
        <f t="shared" si="52"/>
        <v>5.9</v>
      </c>
      <c r="CU5" s="784" t="str">
        <f t="shared" si="53"/>
        <v>5.9</v>
      </c>
      <c r="CV5" s="540" t="str">
        <f t="shared" si="54"/>
        <v>C</v>
      </c>
      <c r="CW5" s="539">
        <f t="shared" si="55"/>
        <v>2</v>
      </c>
      <c r="CX5" s="539" t="str">
        <f t="shared" si="56"/>
        <v>2.0</v>
      </c>
      <c r="CY5" s="12">
        <v>2</v>
      </c>
      <c r="CZ5" s="488">
        <v>2</v>
      </c>
      <c r="DA5" s="120">
        <v>5.8</v>
      </c>
      <c r="DB5" s="273">
        <v>6</v>
      </c>
      <c r="DC5" s="273"/>
      <c r="DD5" s="6">
        <f t="shared" si="57"/>
        <v>5.9</v>
      </c>
      <c r="DE5" s="104">
        <f t="shared" si="58"/>
        <v>5.9</v>
      </c>
      <c r="DF5" s="784" t="str">
        <f t="shared" si="59"/>
        <v>5.9</v>
      </c>
      <c r="DG5" s="540" t="str">
        <f t="shared" si="60"/>
        <v>C</v>
      </c>
      <c r="DH5" s="539">
        <f t="shared" si="61"/>
        <v>2</v>
      </c>
      <c r="DI5" s="539" t="str">
        <f t="shared" si="62"/>
        <v>2.0</v>
      </c>
      <c r="DJ5" s="12">
        <v>3</v>
      </c>
      <c r="DK5" s="488">
        <v>3</v>
      </c>
      <c r="DL5" s="316">
        <v>5.6</v>
      </c>
      <c r="DM5" s="699">
        <v>5</v>
      </c>
      <c r="DN5" s="699"/>
      <c r="DO5" s="6">
        <f t="shared" si="63"/>
        <v>5.2</v>
      </c>
      <c r="DP5" s="104">
        <f t="shared" si="64"/>
        <v>5.2</v>
      </c>
      <c r="DQ5" s="784" t="str">
        <f t="shared" si="65"/>
        <v>5.2</v>
      </c>
      <c r="DR5" s="540" t="str">
        <f t="shared" si="66"/>
        <v>D+</v>
      </c>
      <c r="DS5" s="539">
        <f t="shared" si="67"/>
        <v>1.5</v>
      </c>
      <c r="DT5" s="539" t="str">
        <f t="shared" si="68"/>
        <v>1.5</v>
      </c>
      <c r="DU5" s="12">
        <v>2</v>
      </c>
      <c r="DV5" s="488">
        <v>2</v>
      </c>
      <c r="DW5" s="706">
        <v>7</v>
      </c>
      <c r="DX5" s="699">
        <v>6</v>
      </c>
      <c r="DY5" s="699"/>
      <c r="DZ5" s="6">
        <f t="shared" si="69"/>
        <v>6.4</v>
      </c>
      <c r="EA5" s="104">
        <f t="shared" si="70"/>
        <v>6.4</v>
      </c>
      <c r="EB5" s="784" t="str">
        <f t="shared" si="71"/>
        <v>6.4</v>
      </c>
      <c r="EC5" s="540" t="str">
        <f t="shared" si="72"/>
        <v>C</v>
      </c>
      <c r="ED5" s="539">
        <f t="shared" si="73"/>
        <v>2</v>
      </c>
      <c r="EE5" s="539" t="str">
        <f t="shared" si="74"/>
        <v>2.0</v>
      </c>
      <c r="EF5" s="12">
        <v>2</v>
      </c>
      <c r="EG5" s="488">
        <v>2</v>
      </c>
      <c r="EH5" s="706">
        <v>5.7</v>
      </c>
      <c r="EI5" s="699">
        <v>8</v>
      </c>
      <c r="EJ5" s="699"/>
      <c r="EK5" s="6">
        <f t="shared" si="75"/>
        <v>7.1</v>
      </c>
      <c r="EL5" s="104">
        <f t="shared" si="76"/>
        <v>7.1</v>
      </c>
      <c r="EM5" s="784" t="str">
        <f t="shared" si="77"/>
        <v>7.1</v>
      </c>
      <c r="EN5" s="540" t="str">
        <f t="shared" si="78"/>
        <v>B</v>
      </c>
      <c r="EO5" s="539">
        <f t="shared" si="79"/>
        <v>3</v>
      </c>
      <c r="EP5" s="539" t="str">
        <f t="shared" si="80"/>
        <v>3.0</v>
      </c>
      <c r="EQ5" s="12">
        <v>4</v>
      </c>
      <c r="ER5" s="488">
        <v>4</v>
      </c>
      <c r="ES5" s="706">
        <v>7</v>
      </c>
      <c r="ET5" s="699">
        <v>5</v>
      </c>
      <c r="EU5" s="699"/>
      <c r="EV5" s="6">
        <f t="shared" si="81"/>
        <v>5.8</v>
      </c>
      <c r="EW5" s="104">
        <f t="shared" si="82"/>
        <v>5.8</v>
      </c>
      <c r="EX5" s="784" t="str">
        <f t="shared" si="83"/>
        <v>5.8</v>
      </c>
      <c r="EY5" s="540" t="str">
        <f t="shared" si="84"/>
        <v>C</v>
      </c>
      <c r="EZ5" s="539">
        <f t="shared" si="85"/>
        <v>2</v>
      </c>
      <c r="FA5" s="539" t="str">
        <f t="shared" si="86"/>
        <v>2.0</v>
      </c>
      <c r="FB5" s="12">
        <v>2</v>
      </c>
      <c r="FC5" s="488">
        <v>2</v>
      </c>
      <c r="FD5" s="706">
        <v>7.9</v>
      </c>
      <c r="FE5" s="699">
        <v>7</v>
      </c>
      <c r="FF5" s="699"/>
      <c r="FG5" s="6">
        <f t="shared" si="87"/>
        <v>7.4</v>
      </c>
      <c r="FH5" s="104">
        <f t="shared" si="88"/>
        <v>7.4</v>
      </c>
      <c r="FI5" s="784" t="str">
        <f t="shared" si="89"/>
        <v>7.4</v>
      </c>
      <c r="FJ5" s="540" t="str">
        <f t="shared" si="90"/>
        <v>B</v>
      </c>
      <c r="FK5" s="539">
        <f t="shared" si="91"/>
        <v>3</v>
      </c>
      <c r="FL5" s="539" t="str">
        <f t="shared" si="92"/>
        <v>3.0</v>
      </c>
      <c r="FM5" s="12">
        <v>3</v>
      </c>
      <c r="FN5" s="488">
        <v>3</v>
      </c>
      <c r="FO5" s="316">
        <v>6.7</v>
      </c>
      <c r="FP5" s="699">
        <v>7</v>
      </c>
      <c r="FQ5" s="699"/>
      <c r="FR5" s="6">
        <f t="shared" si="93"/>
        <v>6.9</v>
      </c>
      <c r="FS5" s="104">
        <f t="shared" si="94"/>
        <v>6.9</v>
      </c>
      <c r="FT5" s="784" t="str">
        <f t="shared" si="95"/>
        <v>6.9</v>
      </c>
      <c r="FU5" s="540" t="str">
        <f t="shared" si="96"/>
        <v>C+</v>
      </c>
      <c r="FV5" s="539">
        <f t="shared" si="97"/>
        <v>2.5</v>
      </c>
      <c r="FW5" s="539" t="str">
        <f t="shared" si="98"/>
        <v>2.5</v>
      </c>
      <c r="FX5" s="12">
        <v>3</v>
      </c>
      <c r="FY5" s="488">
        <v>3</v>
      </c>
      <c r="FZ5" s="559">
        <f t="shared" si="99"/>
        <v>21</v>
      </c>
      <c r="GA5" s="354">
        <f t="shared" si="100"/>
        <v>2.3571428571428572</v>
      </c>
      <c r="GB5" s="355" t="str">
        <f t="shared" si="101"/>
        <v>2.36</v>
      </c>
      <c r="GC5" s="699" t="str">
        <f t="shared" si="102"/>
        <v>Lên lớp</v>
      </c>
      <c r="GD5" s="559">
        <f t="shared" si="103"/>
        <v>39</v>
      </c>
      <c r="GE5" s="354">
        <f t="shared" si="104"/>
        <v>2.1153846153846154</v>
      </c>
      <c r="GF5" s="355" t="str">
        <f t="shared" si="105"/>
        <v>2.12</v>
      </c>
      <c r="GG5" s="661">
        <f t="shared" si="106"/>
        <v>39</v>
      </c>
      <c r="GH5" s="789">
        <f t="shared" si="124"/>
        <v>6.0589743589743597</v>
      </c>
      <c r="GI5" s="662">
        <f t="shared" si="107"/>
        <v>2.1153846153846154</v>
      </c>
      <c r="GJ5" s="663" t="str">
        <f t="shared" si="108"/>
        <v>Lên lớp</v>
      </c>
      <c r="GK5" s="288"/>
      <c r="GL5" s="706">
        <v>9</v>
      </c>
      <c r="GM5" s="420">
        <v>4</v>
      </c>
      <c r="GN5" s="420"/>
      <c r="GO5" s="6">
        <f t="shared" si="125"/>
        <v>6</v>
      </c>
      <c r="GP5" s="104">
        <f t="shared" si="126"/>
        <v>6</v>
      </c>
      <c r="GQ5" s="784" t="str">
        <f t="shared" si="127"/>
        <v>6.0</v>
      </c>
      <c r="GR5" s="540" t="str">
        <f t="shared" si="128"/>
        <v>C</v>
      </c>
      <c r="GS5" s="539">
        <f t="shared" si="129"/>
        <v>2</v>
      </c>
      <c r="GT5" s="539" t="str">
        <f t="shared" si="130"/>
        <v>2.0</v>
      </c>
      <c r="GU5" s="12">
        <v>2</v>
      </c>
      <c r="GV5" s="110">
        <v>2</v>
      </c>
      <c r="GW5" s="706">
        <v>6.4</v>
      </c>
      <c r="GX5" s="420">
        <v>5</v>
      </c>
      <c r="GY5" s="420"/>
      <c r="GZ5" s="6">
        <f t="shared" si="131"/>
        <v>5.6</v>
      </c>
      <c r="HA5" s="104">
        <f t="shared" si="132"/>
        <v>5.6</v>
      </c>
      <c r="HB5" s="784" t="str">
        <f t="shared" si="133"/>
        <v>5.6</v>
      </c>
      <c r="HC5" s="540" t="str">
        <f t="shared" si="134"/>
        <v>C</v>
      </c>
      <c r="HD5" s="539">
        <f t="shared" si="135"/>
        <v>2</v>
      </c>
      <c r="HE5" s="539" t="str">
        <f t="shared" si="136"/>
        <v>2.0</v>
      </c>
      <c r="HF5" s="12">
        <v>2</v>
      </c>
      <c r="HG5" s="110">
        <v>2</v>
      </c>
      <c r="HH5" s="706">
        <v>6.7</v>
      </c>
      <c r="HI5" s="420">
        <v>8</v>
      </c>
      <c r="HJ5" s="420"/>
      <c r="HK5" s="6">
        <f t="shared" si="137"/>
        <v>7.5</v>
      </c>
      <c r="HL5" s="104">
        <f t="shared" si="138"/>
        <v>7.5</v>
      </c>
      <c r="HM5" s="784" t="str">
        <f t="shared" si="139"/>
        <v>7.5</v>
      </c>
      <c r="HN5" s="540" t="str">
        <f t="shared" si="140"/>
        <v>B</v>
      </c>
      <c r="HO5" s="539">
        <f t="shared" si="141"/>
        <v>3</v>
      </c>
      <c r="HP5" s="539" t="str">
        <f t="shared" si="142"/>
        <v>3.0</v>
      </c>
      <c r="HQ5" s="12">
        <v>3</v>
      </c>
      <c r="HR5" s="110">
        <v>3</v>
      </c>
      <c r="HS5" s="706">
        <v>5.4</v>
      </c>
      <c r="HT5" s="420">
        <v>6</v>
      </c>
      <c r="HU5" s="420"/>
      <c r="HV5" s="6">
        <f t="shared" si="143"/>
        <v>5.8</v>
      </c>
      <c r="HW5" s="104">
        <f t="shared" si="144"/>
        <v>5.8</v>
      </c>
      <c r="HX5" s="784" t="str">
        <f t="shared" si="145"/>
        <v>5.8</v>
      </c>
      <c r="HY5" s="540" t="str">
        <f t="shared" si="146"/>
        <v>C</v>
      </c>
      <c r="HZ5" s="539">
        <f t="shared" si="147"/>
        <v>2</v>
      </c>
      <c r="IA5" s="539" t="str">
        <f t="shared" si="148"/>
        <v>2.0</v>
      </c>
      <c r="IB5" s="12">
        <v>3</v>
      </c>
      <c r="IC5" s="110">
        <v>3</v>
      </c>
      <c r="ID5" s="706">
        <v>5.8</v>
      </c>
      <c r="IE5" s="420">
        <v>4</v>
      </c>
      <c r="IF5" s="420"/>
      <c r="IG5" s="6">
        <f t="shared" si="149"/>
        <v>4.7</v>
      </c>
      <c r="IH5" s="104">
        <f t="shared" si="150"/>
        <v>4.7</v>
      </c>
      <c r="II5" s="784" t="str">
        <f t="shared" si="151"/>
        <v>4.7</v>
      </c>
      <c r="IJ5" s="540" t="str">
        <f t="shared" si="152"/>
        <v>D</v>
      </c>
      <c r="IK5" s="539">
        <f t="shared" si="153"/>
        <v>1</v>
      </c>
      <c r="IL5" s="539" t="str">
        <f t="shared" si="154"/>
        <v>1.0</v>
      </c>
      <c r="IM5" s="12">
        <v>3</v>
      </c>
      <c r="IN5" s="110">
        <v>3</v>
      </c>
      <c r="IO5" s="316">
        <v>7.3</v>
      </c>
      <c r="IP5" s="420">
        <v>8</v>
      </c>
      <c r="IQ5" s="420"/>
      <c r="IR5" s="6">
        <f t="shared" si="155"/>
        <v>7.7</v>
      </c>
      <c r="IS5" s="104">
        <f t="shared" si="156"/>
        <v>7.7</v>
      </c>
      <c r="IT5" s="784" t="str">
        <f t="shared" si="157"/>
        <v>7.7</v>
      </c>
      <c r="IU5" s="540" t="str">
        <f t="shared" si="158"/>
        <v>B</v>
      </c>
      <c r="IV5" s="539">
        <f t="shared" si="159"/>
        <v>3</v>
      </c>
      <c r="IW5" s="539" t="str">
        <f t="shared" si="160"/>
        <v>3.0</v>
      </c>
      <c r="IX5" s="12">
        <v>2</v>
      </c>
      <c r="IY5" s="110">
        <v>2</v>
      </c>
      <c r="IZ5" s="848">
        <v>6.8</v>
      </c>
      <c r="JA5" s="420">
        <v>7</v>
      </c>
      <c r="JB5" s="420"/>
      <c r="JC5" s="6">
        <f t="shared" si="161"/>
        <v>6.9</v>
      </c>
      <c r="JD5" s="104">
        <f t="shared" si="162"/>
        <v>6.9</v>
      </c>
      <c r="JE5" s="784" t="str">
        <f t="shared" si="163"/>
        <v>6.9</v>
      </c>
      <c r="JF5" s="540" t="str">
        <f t="shared" si="164"/>
        <v>C+</v>
      </c>
      <c r="JG5" s="539">
        <f t="shared" si="165"/>
        <v>2.5</v>
      </c>
      <c r="JH5" s="539" t="str">
        <f t="shared" si="166"/>
        <v>2.5</v>
      </c>
      <c r="JI5" s="12">
        <v>3</v>
      </c>
      <c r="JJ5" s="110">
        <v>3</v>
      </c>
      <c r="JK5" s="706">
        <v>7.6</v>
      </c>
      <c r="JL5" s="834">
        <v>6</v>
      </c>
      <c r="JM5" s="420"/>
      <c r="JN5" s="6">
        <f t="shared" si="167"/>
        <v>6.6</v>
      </c>
      <c r="JO5" s="104">
        <f t="shared" si="168"/>
        <v>6.6</v>
      </c>
      <c r="JP5" s="784" t="str">
        <f t="shared" si="169"/>
        <v>6.6</v>
      </c>
      <c r="JQ5" s="540" t="str">
        <f t="shared" si="170"/>
        <v>C+</v>
      </c>
      <c r="JR5" s="539">
        <f t="shared" si="171"/>
        <v>2.5</v>
      </c>
      <c r="JS5" s="539" t="str">
        <f t="shared" si="172"/>
        <v>2.5</v>
      </c>
      <c r="JT5" s="12">
        <v>1</v>
      </c>
      <c r="JU5" s="110">
        <v>1</v>
      </c>
      <c r="JV5" s="706">
        <v>5.4</v>
      </c>
      <c r="JW5" s="895">
        <v>6.5</v>
      </c>
      <c r="JX5" s="297"/>
      <c r="JY5" s="6">
        <f t="shared" si="173"/>
        <v>6.1</v>
      </c>
      <c r="JZ5" s="104">
        <f t="shared" si="174"/>
        <v>6.1</v>
      </c>
      <c r="KA5" s="784" t="str">
        <f t="shared" si="175"/>
        <v>6.1</v>
      </c>
      <c r="KB5" s="540" t="str">
        <f t="shared" si="176"/>
        <v>C</v>
      </c>
      <c r="KC5" s="539">
        <f t="shared" si="177"/>
        <v>2</v>
      </c>
      <c r="KD5" s="539" t="str">
        <f t="shared" si="178"/>
        <v>2.0</v>
      </c>
      <c r="KE5" s="12">
        <v>1</v>
      </c>
      <c r="KF5" s="110">
        <v>1</v>
      </c>
      <c r="KG5" s="920">
        <f t="shared" si="179"/>
        <v>20</v>
      </c>
      <c r="KH5" s="922">
        <f t="shared" si="180"/>
        <v>2.2000000000000002</v>
      </c>
      <c r="KI5" s="924" t="str">
        <f t="shared" si="181"/>
        <v>2.20</v>
      </c>
      <c r="KJ5" s="928" t="str">
        <f t="shared" si="182"/>
        <v>Lên lớp</v>
      </c>
      <c r="KK5" s="931">
        <f t="shared" si="183"/>
        <v>59</v>
      </c>
      <c r="KL5" s="922">
        <f t="shared" si="184"/>
        <v>2.1440677966101696</v>
      </c>
      <c r="KM5" s="924" t="str">
        <f t="shared" si="185"/>
        <v>2.14</v>
      </c>
      <c r="KN5" s="932">
        <f t="shared" si="186"/>
        <v>20</v>
      </c>
      <c r="KO5" s="840">
        <f t="shared" si="187"/>
        <v>6.3000000000000007</v>
      </c>
      <c r="KP5" s="933">
        <f t="shared" si="188"/>
        <v>2.2000000000000002</v>
      </c>
      <c r="KQ5" s="934">
        <f t="shared" si="189"/>
        <v>59</v>
      </c>
      <c r="KR5" s="935">
        <f t="shared" si="190"/>
        <v>6.1406779661016957</v>
      </c>
      <c r="KS5" s="936">
        <f t="shared" si="191"/>
        <v>2.1440677966101696</v>
      </c>
      <c r="KT5" s="928" t="str">
        <f t="shared" si="192"/>
        <v>Lên lớp</v>
      </c>
      <c r="KU5" s="113"/>
      <c r="KV5" s="848">
        <v>7.4</v>
      </c>
      <c r="KW5" s="420">
        <v>5</v>
      </c>
      <c r="KX5" s="420"/>
      <c r="KY5" s="723">
        <f t="shared" si="193"/>
        <v>6</v>
      </c>
      <c r="KZ5" s="724">
        <f t="shared" si="194"/>
        <v>6</v>
      </c>
      <c r="LA5" s="799" t="str">
        <f t="shared" si="195"/>
        <v>6.0</v>
      </c>
      <c r="LB5" s="725" t="str">
        <f t="shared" si="196"/>
        <v>C</v>
      </c>
      <c r="LC5" s="726">
        <f t="shared" si="197"/>
        <v>2</v>
      </c>
      <c r="LD5" s="726" t="str">
        <f t="shared" si="198"/>
        <v>2.0</v>
      </c>
      <c r="LE5" s="727">
        <v>2</v>
      </c>
      <c r="LF5" s="728">
        <v>2</v>
      </c>
      <c r="LG5" s="706">
        <v>8</v>
      </c>
      <c r="LH5" s="420">
        <v>7</v>
      </c>
      <c r="LI5" s="420"/>
      <c r="LJ5" s="723">
        <f t="shared" si="199"/>
        <v>7.4</v>
      </c>
      <c r="LK5" s="724">
        <f t="shared" si="200"/>
        <v>7.4</v>
      </c>
      <c r="LL5" s="799" t="str">
        <f t="shared" si="201"/>
        <v>7.4</v>
      </c>
      <c r="LM5" s="725" t="str">
        <f t="shared" si="202"/>
        <v>B</v>
      </c>
      <c r="LN5" s="726">
        <f t="shared" si="203"/>
        <v>3</v>
      </c>
      <c r="LO5" s="726" t="str">
        <f t="shared" si="204"/>
        <v>3.0</v>
      </c>
      <c r="LP5" s="1037">
        <v>2</v>
      </c>
      <c r="LQ5" s="728">
        <v>2</v>
      </c>
      <c r="LR5" s="848">
        <v>5.9</v>
      </c>
      <c r="LS5" s="420">
        <v>7</v>
      </c>
      <c r="LT5" s="420"/>
      <c r="LU5" s="6">
        <f t="shared" si="205"/>
        <v>6.6</v>
      </c>
      <c r="LV5" s="104">
        <f t="shared" si="206"/>
        <v>6.6</v>
      </c>
      <c r="LW5" s="784" t="str">
        <f t="shared" si="207"/>
        <v>6.6</v>
      </c>
      <c r="LX5" s="540" t="str">
        <f t="shared" si="208"/>
        <v>C+</v>
      </c>
      <c r="LY5" s="539">
        <f t="shared" si="209"/>
        <v>2.5</v>
      </c>
      <c r="LZ5" s="539" t="str">
        <f t="shared" si="210"/>
        <v>2.5</v>
      </c>
      <c r="MA5" s="12">
        <v>4</v>
      </c>
      <c r="MB5" s="110">
        <v>4</v>
      </c>
      <c r="MC5" s="706">
        <v>6.6</v>
      </c>
      <c r="MD5" s="420">
        <v>7</v>
      </c>
      <c r="ME5" s="420"/>
      <c r="MF5" s="723">
        <f t="shared" si="211"/>
        <v>6.8</v>
      </c>
      <c r="MG5" s="724">
        <f t="shared" si="212"/>
        <v>6.8</v>
      </c>
      <c r="MH5" s="799" t="str">
        <f t="shared" si="213"/>
        <v>6.8</v>
      </c>
      <c r="MI5" s="725" t="str">
        <f t="shared" si="214"/>
        <v>C+</v>
      </c>
      <c r="MJ5" s="726">
        <f t="shared" si="113"/>
        <v>2.5</v>
      </c>
      <c r="MK5" s="726" t="str">
        <f t="shared" si="114"/>
        <v>2.5</v>
      </c>
      <c r="ML5" s="727">
        <v>2</v>
      </c>
      <c r="MM5" s="728">
        <v>2</v>
      </c>
      <c r="MN5" s="706">
        <v>7.5</v>
      </c>
      <c r="MO5" s="420">
        <v>6</v>
      </c>
      <c r="MP5" s="420"/>
      <c r="MQ5" s="900">
        <f t="shared" si="215"/>
        <v>6.6</v>
      </c>
      <c r="MR5" s="902">
        <f t="shared" si="216"/>
        <v>6.6</v>
      </c>
      <c r="MS5" s="904" t="str">
        <f t="shared" si="217"/>
        <v>6.6</v>
      </c>
      <c r="MT5" s="906" t="str">
        <f t="shared" si="218"/>
        <v>C+</v>
      </c>
      <c r="MU5" s="908">
        <f t="shared" si="219"/>
        <v>2.5</v>
      </c>
      <c r="MV5" s="908" t="str">
        <f t="shared" si="220"/>
        <v>2.5</v>
      </c>
      <c r="MW5" s="729">
        <v>2</v>
      </c>
      <c r="MX5" s="910">
        <v>2</v>
      </c>
      <c r="MY5" s="848">
        <v>6.8</v>
      </c>
      <c r="MZ5" s="420">
        <v>6</v>
      </c>
      <c r="NA5" s="420"/>
      <c r="NB5" s="900">
        <f t="shared" si="221"/>
        <v>6.3</v>
      </c>
      <c r="NC5" s="902">
        <f t="shared" si="222"/>
        <v>6.3</v>
      </c>
      <c r="ND5" s="904" t="str">
        <f t="shared" si="223"/>
        <v>6.3</v>
      </c>
      <c r="NE5" s="906" t="str">
        <f t="shared" si="224"/>
        <v>C</v>
      </c>
      <c r="NF5" s="908">
        <f t="shared" si="225"/>
        <v>2</v>
      </c>
      <c r="NG5" s="908" t="str">
        <f t="shared" si="226"/>
        <v>2.0</v>
      </c>
      <c r="NH5" s="729">
        <v>2</v>
      </c>
      <c r="NI5" s="910">
        <v>2</v>
      </c>
      <c r="NJ5" s="848">
        <v>6.8</v>
      </c>
      <c r="NK5" s="420">
        <v>6</v>
      </c>
      <c r="NL5" s="420"/>
      <c r="NM5" s="900">
        <f t="shared" si="227"/>
        <v>6.3</v>
      </c>
      <c r="NN5" s="902">
        <f t="shared" si="228"/>
        <v>6.3</v>
      </c>
      <c r="NO5" s="904" t="str">
        <f t="shared" si="229"/>
        <v>6.3</v>
      </c>
      <c r="NP5" s="906" t="str">
        <f t="shared" si="230"/>
        <v>C</v>
      </c>
      <c r="NQ5" s="908">
        <f t="shared" si="231"/>
        <v>2</v>
      </c>
      <c r="NR5" s="908" t="str">
        <f t="shared" si="232"/>
        <v>2.0</v>
      </c>
      <c r="NS5" s="729">
        <v>2</v>
      </c>
      <c r="NT5" s="910">
        <v>2</v>
      </c>
      <c r="NU5" s="848">
        <v>5.8</v>
      </c>
      <c r="NV5" s="420">
        <v>6</v>
      </c>
      <c r="NW5" s="420"/>
      <c r="NX5" s="900">
        <f t="shared" si="233"/>
        <v>5.9</v>
      </c>
      <c r="NY5" s="902">
        <f t="shared" si="234"/>
        <v>5.9</v>
      </c>
      <c r="NZ5" s="904" t="str">
        <f t="shared" si="235"/>
        <v>5.9</v>
      </c>
      <c r="OA5" s="906" t="str">
        <f t="shared" si="236"/>
        <v>C</v>
      </c>
      <c r="OB5" s="908">
        <f t="shared" si="237"/>
        <v>2</v>
      </c>
      <c r="OC5" s="908" t="str">
        <f t="shared" si="238"/>
        <v>2.0</v>
      </c>
      <c r="OD5" s="729">
        <v>2</v>
      </c>
      <c r="OE5" s="910">
        <v>2</v>
      </c>
      <c r="OF5" s="1069">
        <f t="shared" si="239"/>
        <v>18</v>
      </c>
      <c r="OG5" s="1070">
        <f t="shared" si="240"/>
        <v>2.3333333333333335</v>
      </c>
      <c r="OH5" s="1071" t="str">
        <f t="shared" si="241"/>
        <v>2.33</v>
      </c>
      <c r="OI5" s="1072" t="str">
        <f t="shared" si="242"/>
        <v>Lên lớp</v>
      </c>
      <c r="OJ5" s="1082">
        <f t="shared" si="243"/>
        <v>77</v>
      </c>
      <c r="OK5" s="1083">
        <f t="shared" si="244"/>
        <v>2.1883116883116882</v>
      </c>
      <c r="OL5" s="1084" t="str">
        <f t="shared" si="245"/>
        <v>2.19</v>
      </c>
      <c r="OM5" s="1082">
        <f t="shared" si="246"/>
        <v>18</v>
      </c>
      <c r="ON5" s="1075">
        <f t="shared" si="247"/>
        <v>2.3333333333333335</v>
      </c>
      <c r="OO5" s="1075">
        <f t="shared" si="248"/>
        <v>6.4999999999999991</v>
      </c>
      <c r="OP5" s="1076">
        <f t="shared" si="249"/>
        <v>77</v>
      </c>
      <c r="OQ5" s="1079">
        <f t="shared" si="250"/>
        <v>6.2246753246753252</v>
      </c>
      <c r="OR5" s="1077">
        <f t="shared" si="251"/>
        <v>2.1883116883116882</v>
      </c>
      <c r="OS5" s="1072" t="str">
        <f t="shared" si="252"/>
        <v>Lên lớp</v>
      </c>
      <c r="OT5" s="288"/>
      <c r="OU5" s="1335">
        <v>7.8</v>
      </c>
      <c r="OV5" s="1340">
        <v>5</v>
      </c>
      <c r="OW5" s="1340"/>
      <c r="OX5" s="1413">
        <f t="shared" si="253"/>
        <v>6.1</v>
      </c>
      <c r="OY5" s="1414">
        <f t="shared" si="254"/>
        <v>6.1</v>
      </c>
      <c r="OZ5" s="1415" t="str">
        <f t="shared" si="255"/>
        <v>6.1</v>
      </c>
      <c r="PA5" s="1416" t="str">
        <f t="shared" si="256"/>
        <v>C</v>
      </c>
      <c r="PB5" s="1417">
        <f t="shared" si="257"/>
        <v>2</v>
      </c>
      <c r="PC5" s="1418" t="str">
        <f t="shared" si="258"/>
        <v>2.0</v>
      </c>
      <c r="PD5" s="1419">
        <v>6</v>
      </c>
      <c r="PE5" s="1427">
        <v>6</v>
      </c>
      <c r="PF5" s="1613">
        <v>7.6</v>
      </c>
      <c r="PG5" s="1335">
        <v>6.8</v>
      </c>
      <c r="PH5" s="1634">
        <f t="shared" si="259"/>
        <v>7.1</v>
      </c>
      <c r="PI5" s="1635" t="str">
        <f t="shared" si="260"/>
        <v>7.1</v>
      </c>
      <c r="PJ5" s="1636" t="str">
        <f t="shared" si="261"/>
        <v>B</v>
      </c>
      <c r="PK5" s="1637">
        <f t="shared" si="262"/>
        <v>3</v>
      </c>
      <c r="PL5" s="1637" t="str">
        <f t="shared" si="263"/>
        <v>3.0</v>
      </c>
      <c r="PM5" s="1638">
        <v>5</v>
      </c>
      <c r="PN5" s="1610">
        <v>5</v>
      </c>
      <c r="PO5" s="1511">
        <f t="shared" si="264"/>
        <v>11</v>
      </c>
      <c r="PP5" s="1070">
        <f t="shared" si="123"/>
        <v>2.4545454545454546</v>
      </c>
    </row>
    <row r="6" spans="1:432" s="20" customFormat="1" ht="20.25" customHeight="1" x14ac:dyDescent="0.25">
      <c r="A6" s="273">
        <v>11</v>
      </c>
      <c r="B6" s="273" t="s">
        <v>23</v>
      </c>
      <c r="C6" s="273" t="s">
        <v>56</v>
      </c>
      <c r="D6" s="391" t="s">
        <v>57</v>
      </c>
      <c r="E6" s="392" t="s">
        <v>58</v>
      </c>
      <c r="G6" s="101" t="s">
        <v>59</v>
      </c>
      <c r="H6" s="273" t="s">
        <v>28</v>
      </c>
      <c r="I6" s="215" t="s">
        <v>60</v>
      </c>
      <c r="J6" s="126">
        <v>5.3</v>
      </c>
      <c r="K6" s="784" t="str">
        <f t="shared" si="0"/>
        <v>5.3</v>
      </c>
      <c r="L6" s="540" t="str">
        <f t="shared" si="1"/>
        <v>D+</v>
      </c>
      <c r="M6" s="539">
        <f t="shared" si="2"/>
        <v>1.5</v>
      </c>
      <c r="N6" s="208" t="str">
        <f t="shared" si="3"/>
        <v>1.5</v>
      </c>
      <c r="O6" s="126">
        <v>6.6</v>
      </c>
      <c r="P6" s="784" t="str">
        <f t="shared" si="4"/>
        <v>6.6</v>
      </c>
      <c r="Q6" s="540" t="str">
        <f t="shared" si="5"/>
        <v>C+</v>
      </c>
      <c r="R6" s="539">
        <f t="shared" si="6"/>
        <v>2.5</v>
      </c>
      <c r="S6" s="208" t="str">
        <f t="shared" si="7"/>
        <v>2.5</v>
      </c>
      <c r="T6" s="126">
        <v>7.2</v>
      </c>
      <c r="U6" s="278">
        <v>7</v>
      </c>
      <c r="V6" s="5"/>
      <c r="W6" s="6">
        <f t="shared" si="8"/>
        <v>7.1</v>
      </c>
      <c r="X6" s="104">
        <f t="shared" si="9"/>
        <v>7.1</v>
      </c>
      <c r="Y6" s="784" t="str">
        <f t="shared" si="10"/>
        <v>7.1</v>
      </c>
      <c r="Z6" s="540" t="str">
        <f t="shared" si="11"/>
        <v>B</v>
      </c>
      <c r="AA6" s="539">
        <f t="shared" si="12"/>
        <v>3</v>
      </c>
      <c r="AB6" s="539" t="str">
        <f t="shared" si="13"/>
        <v>3.0</v>
      </c>
      <c r="AC6" s="12">
        <v>3</v>
      </c>
      <c r="AD6" s="112">
        <v>3</v>
      </c>
      <c r="AE6" s="126">
        <v>5</v>
      </c>
      <c r="AF6" s="278">
        <v>5</v>
      </c>
      <c r="AG6" s="5"/>
      <c r="AH6" s="163">
        <f t="shared" si="14"/>
        <v>5</v>
      </c>
      <c r="AI6" s="164">
        <f t="shared" si="15"/>
        <v>5</v>
      </c>
      <c r="AJ6" s="786" t="str">
        <f t="shared" si="16"/>
        <v>5.0</v>
      </c>
      <c r="AK6" s="158" t="str">
        <f t="shared" si="17"/>
        <v>D+</v>
      </c>
      <c r="AL6" s="165">
        <f t="shared" si="18"/>
        <v>1.5</v>
      </c>
      <c r="AM6" s="165" t="str">
        <f t="shared" si="19"/>
        <v>1.5</v>
      </c>
      <c r="AN6" s="378">
        <v>3</v>
      </c>
      <c r="AO6" s="314">
        <v>3</v>
      </c>
      <c r="AP6" s="1524">
        <v>5.3</v>
      </c>
      <c r="AQ6" s="1525">
        <v>5</v>
      </c>
      <c r="AR6" s="39"/>
      <c r="AS6" s="424">
        <f t="shared" si="20"/>
        <v>5.0999999999999996</v>
      </c>
      <c r="AT6" s="425">
        <f t="shared" si="21"/>
        <v>5.0999999999999996</v>
      </c>
      <c r="AU6" s="1096" t="str">
        <f t="shared" si="22"/>
        <v>5.1</v>
      </c>
      <c r="AV6" s="426" t="str">
        <f t="shared" si="23"/>
        <v>D+</v>
      </c>
      <c r="AW6" s="539">
        <f t="shared" si="24"/>
        <v>1.5</v>
      </c>
      <c r="AX6" s="539" t="str">
        <f t="shared" si="25"/>
        <v>1.5</v>
      </c>
      <c r="AY6" s="12">
        <v>3</v>
      </c>
      <c r="AZ6" s="112">
        <v>3</v>
      </c>
      <c r="BA6" s="126">
        <v>7.2</v>
      </c>
      <c r="BB6" s="278">
        <v>6</v>
      </c>
      <c r="BC6" s="5"/>
      <c r="BD6" s="6">
        <f t="shared" si="26"/>
        <v>6.5</v>
      </c>
      <c r="BE6" s="104">
        <f t="shared" si="27"/>
        <v>6.5</v>
      </c>
      <c r="BF6" s="784" t="str">
        <f t="shared" si="28"/>
        <v>6.5</v>
      </c>
      <c r="BG6" s="540" t="str">
        <f t="shared" si="29"/>
        <v>C+</v>
      </c>
      <c r="BH6" s="539">
        <f t="shared" si="30"/>
        <v>2.5</v>
      </c>
      <c r="BI6" s="539" t="str">
        <f t="shared" si="31"/>
        <v>2.5</v>
      </c>
      <c r="BJ6" s="12">
        <v>4</v>
      </c>
      <c r="BK6" s="112">
        <v>4</v>
      </c>
      <c r="BL6" s="706">
        <v>5</v>
      </c>
      <c r="BM6" s="699">
        <v>4</v>
      </c>
      <c r="BN6" s="699"/>
      <c r="BO6" s="6">
        <f t="shared" si="32"/>
        <v>4.4000000000000004</v>
      </c>
      <c r="BP6" s="104">
        <f t="shared" si="33"/>
        <v>4.4000000000000004</v>
      </c>
      <c r="BQ6" s="784" t="str">
        <f t="shared" si="34"/>
        <v>4.4</v>
      </c>
      <c r="BR6" s="540" t="str">
        <f t="shared" si="35"/>
        <v>D</v>
      </c>
      <c r="BS6" s="539">
        <f t="shared" si="36"/>
        <v>1</v>
      </c>
      <c r="BT6" s="539" t="str">
        <f t="shared" si="37"/>
        <v>1.0</v>
      </c>
      <c r="BU6" s="12">
        <v>3</v>
      </c>
      <c r="BV6" s="110">
        <v>3</v>
      </c>
      <c r="BW6" s="706">
        <v>6.3</v>
      </c>
      <c r="BX6" s="420">
        <v>8</v>
      </c>
      <c r="BY6" s="420"/>
      <c r="BZ6" s="6">
        <f t="shared" si="38"/>
        <v>7.3</v>
      </c>
      <c r="CA6" s="104">
        <f t="shared" si="39"/>
        <v>7.3</v>
      </c>
      <c r="CB6" s="784" t="str">
        <f t="shared" si="40"/>
        <v>7.3</v>
      </c>
      <c r="CC6" s="540" t="str">
        <f t="shared" si="41"/>
        <v>B</v>
      </c>
      <c r="CD6" s="539">
        <f t="shared" si="42"/>
        <v>3</v>
      </c>
      <c r="CE6" s="539" t="str">
        <f t="shared" si="43"/>
        <v>3.0</v>
      </c>
      <c r="CF6" s="12">
        <v>2</v>
      </c>
      <c r="CG6" s="110">
        <v>2</v>
      </c>
      <c r="CH6" s="365">
        <f t="shared" si="44"/>
        <v>18</v>
      </c>
      <c r="CI6" s="363">
        <f t="shared" si="45"/>
        <v>2.0555555555555554</v>
      </c>
      <c r="CJ6" s="355" t="str">
        <f t="shared" si="46"/>
        <v>2.06</v>
      </c>
      <c r="CK6" s="356" t="str">
        <f t="shared" si="47"/>
        <v>Lên lớp</v>
      </c>
      <c r="CL6" s="357">
        <f t="shared" si="48"/>
        <v>18</v>
      </c>
      <c r="CM6" s="358">
        <f t="shared" si="49"/>
        <v>2.0555555555555554</v>
      </c>
      <c r="CN6" s="356" t="str">
        <f t="shared" si="50"/>
        <v>Lên lớp</v>
      </c>
      <c r="CO6" s="288"/>
      <c r="CP6" s="706">
        <v>5</v>
      </c>
      <c r="CQ6" s="699">
        <v>1</v>
      </c>
      <c r="CR6" s="699">
        <v>5</v>
      </c>
      <c r="CS6" s="6">
        <f t="shared" si="51"/>
        <v>2.6</v>
      </c>
      <c r="CT6" s="104">
        <f t="shared" si="52"/>
        <v>5</v>
      </c>
      <c r="CU6" s="784" t="str">
        <f t="shared" si="53"/>
        <v>5.0</v>
      </c>
      <c r="CV6" s="540" t="str">
        <f t="shared" si="54"/>
        <v>D+</v>
      </c>
      <c r="CW6" s="539">
        <f t="shared" si="55"/>
        <v>1.5</v>
      </c>
      <c r="CX6" s="539" t="str">
        <f t="shared" si="56"/>
        <v>1.5</v>
      </c>
      <c r="CY6" s="12">
        <v>2</v>
      </c>
      <c r="CZ6" s="488">
        <v>2</v>
      </c>
      <c r="DA6" s="120">
        <v>5.8</v>
      </c>
      <c r="DB6" s="273">
        <v>7</v>
      </c>
      <c r="DC6" s="273"/>
      <c r="DD6" s="6">
        <f t="shared" si="57"/>
        <v>6.5</v>
      </c>
      <c r="DE6" s="104">
        <f t="shared" si="58"/>
        <v>6.5</v>
      </c>
      <c r="DF6" s="784" t="str">
        <f t="shared" si="59"/>
        <v>6.5</v>
      </c>
      <c r="DG6" s="540" t="str">
        <f t="shared" si="60"/>
        <v>C+</v>
      </c>
      <c r="DH6" s="539">
        <f t="shared" si="61"/>
        <v>2.5</v>
      </c>
      <c r="DI6" s="539" t="str">
        <f t="shared" si="62"/>
        <v>2.5</v>
      </c>
      <c r="DJ6" s="12">
        <v>3</v>
      </c>
      <c r="DK6" s="488">
        <v>3</v>
      </c>
      <c r="DL6" s="316">
        <v>6.3</v>
      </c>
      <c r="DM6" s="699">
        <v>6</v>
      </c>
      <c r="DN6" s="699"/>
      <c r="DO6" s="6">
        <f t="shared" si="63"/>
        <v>6.1</v>
      </c>
      <c r="DP6" s="104">
        <f t="shared" si="64"/>
        <v>6.1</v>
      </c>
      <c r="DQ6" s="784" t="str">
        <f t="shared" si="65"/>
        <v>6.1</v>
      </c>
      <c r="DR6" s="540" t="str">
        <f t="shared" si="66"/>
        <v>C</v>
      </c>
      <c r="DS6" s="539">
        <f t="shared" si="67"/>
        <v>2</v>
      </c>
      <c r="DT6" s="539" t="str">
        <f t="shared" si="68"/>
        <v>2.0</v>
      </c>
      <c r="DU6" s="12">
        <v>2</v>
      </c>
      <c r="DV6" s="488">
        <v>2</v>
      </c>
      <c r="DW6" s="706">
        <v>7.4</v>
      </c>
      <c r="DX6" s="699">
        <v>6</v>
      </c>
      <c r="DY6" s="699"/>
      <c r="DZ6" s="6">
        <f t="shared" si="69"/>
        <v>6.6</v>
      </c>
      <c r="EA6" s="104">
        <f t="shared" si="70"/>
        <v>6.6</v>
      </c>
      <c r="EB6" s="784" t="str">
        <f t="shared" si="71"/>
        <v>6.6</v>
      </c>
      <c r="EC6" s="540" t="str">
        <f t="shared" si="72"/>
        <v>C+</v>
      </c>
      <c r="ED6" s="539">
        <f t="shared" si="73"/>
        <v>2.5</v>
      </c>
      <c r="EE6" s="539" t="str">
        <f t="shared" si="74"/>
        <v>2.5</v>
      </c>
      <c r="EF6" s="12">
        <v>2</v>
      </c>
      <c r="EG6" s="488">
        <v>2</v>
      </c>
      <c r="EH6" s="706">
        <v>6.3</v>
      </c>
      <c r="EI6" s="699">
        <v>7</v>
      </c>
      <c r="EJ6" s="699"/>
      <c r="EK6" s="6">
        <f t="shared" si="75"/>
        <v>6.7</v>
      </c>
      <c r="EL6" s="104">
        <f t="shared" si="76"/>
        <v>6.7</v>
      </c>
      <c r="EM6" s="784" t="str">
        <f t="shared" si="77"/>
        <v>6.7</v>
      </c>
      <c r="EN6" s="540" t="str">
        <f t="shared" si="78"/>
        <v>C+</v>
      </c>
      <c r="EO6" s="539">
        <f t="shared" si="79"/>
        <v>2.5</v>
      </c>
      <c r="EP6" s="539" t="str">
        <f t="shared" si="80"/>
        <v>2.5</v>
      </c>
      <c r="EQ6" s="12">
        <v>4</v>
      </c>
      <c r="ER6" s="488">
        <v>4</v>
      </c>
      <c r="ES6" s="706">
        <v>6.8</v>
      </c>
      <c r="ET6" s="699">
        <v>5</v>
      </c>
      <c r="EU6" s="699"/>
      <c r="EV6" s="6">
        <f t="shared" si="81"/>
        <v>5.7</v>
      </c>
      <c r="EW6" s="104">
        <f t="shared" si="82"/>
        <v>5.7</v>
      </c>
      <c r="EX6" s="784" t="str">
        <f t="shared" si="83"/>
        <v>5.7</v>
      </c>
      <c r="EY6" s="540" t="str">
        <f t="shared" si="84"/>
        <v>C</v>
      </c>
      <c r="EZ6" s="539">
        <f t="shared" si="85"/>
        <v>2</v>
      </c>
      <c r="FA6" s="539" t="str">
        <f t="shared" si="86"/>
        <v>2.0</v>
      </c>
      <c r="FB6" s="12">
        <v>2</v>
      </c>
      <c r="FC6" s="488">
        <v>2</v>
      </c>
      <c r="FD6" s="706">
        <v>5.3</v>
      </c>
      <c r="FE6" s="699">
        <v>2</v>
      </c>
      <c r="FF6" s="699">
        <v>6</v>
      </c>
      <c r="FG6" s="6">
        <f t="shared" si="87"/>
        <v>3.3</v>
      </c>
      <c r="FH6" s="104">
        <f t="shared" si="88"/>
        <v>5.7</v>
      </c>
      <c r="FI6" s="784" t="str">
        <f t="shared" si="89"/>
        <v>5.7</v>
      </c>
      <c r="FJ6" s="540" t="str">
        <f t="shared" si="90"/>
        <v>C</v>
      </c>
      <c r="FK6" s="539">
        <f t="shared" si="91"/>
        <v>2</v>
      </c>
      <c r="FL6" s="539" t="str">
        <f t="shared" si="92"/>
        <v>2.0</v>
      </c>
      <c r="FM6" s="12">
        <v>3</v>
      </c>
      <c r="FN6" s="488">
        <v>3</v>
      </c>
      <c r="FO6" s="316">
        <v>7</v>
      </c>
      <c r="FP6" s="699">
        <v>8</v>
      </c>
      <c r="FQ6" s="699"/>
      <c r="FR6" s="6">
        <f t="shared" si="93"/>
        <v>7.6</v>
      </c>
      <c r="FS6" s="104">
        <f t="shared" si="94"/>
        <v>7.6</v>
      </c>
      <c r="FT6" s="784" t="str">
        <f t="shared" si="95"/>
        <v>7.6</v>
      </c>
      <c r="FU6" s="540" t="str">
        <f t="shared" si="96"/>
        <v>B</v>
      </c>
      <c r="FV6" s="539">
        <f t="shared" si="97"/>
        <v>3</v>
      </c>
      <c r="FW6" s="539" t="str">
        <f t="shared" si="98"/>
        <v>3.0</v>
      </c>
      <c r="FX6" s="12">
        <v>3</v>
      </c>
      <c r="FY6" s="488">
        <v>3</v>
      </c>
      <c r="FZ6" s="559">
        <f t="shared" si="99"/>
        <v>21</v>
      </c>
      <c r="GA6" s="354">
        <f t="shared" si="100"/>
        <v>2.3095238095238093</v>
      </c>
      <c r="GB6" s="355" t="str">
        <f t="shared" si="101"/>
        <v>2.31</v>
      </c>
      <c r="GC6" s="699" t="str">
        <f t="shared" si="102"/>
        <v>Lên lớp</v>
      </c>
      <c r="GD6" s="559">
        <f t="shared" si="103"/>
        <v>39</v>
      </c>
      <c r="GE6" s="354">
        <f t="shared" si="104"/>
        <v>2.1923076923076925</v>
      </c>
      <c r="GF6" s="355" t="str">
        <f t="shared" si="105"/>
        <v>2.19</v>
      </c>
      <c r="GG6" s="661">
        <f t="shared" si="106"/>
        <v>39</v>
      </c>
      <c r="GH6" s="789">
        <f t="shared" si="124"/>
        <v>6.1128205128205124</v>
      </c>
      <c r="GI6" s="662">
        <f t="shared" si="107"/>
        <v>2.1923076923076925</v>
      </c>
      <c r="GJ6" s="663" t="str">
        <f t="shared" si="108"/>
        <v>Lên lớp</v>
      </c>
      <c r="GK6" s="288"/>
      <c r="GL6" s="706">
        <v>5.7</v>
      </c>
      <c r="GM6" s="420">
        <v>5</v>
      </c>
      <c r="GN6" s="420"/>
      <c r="GO6" s="6">
        <f t="shared" si="125"/>
        <v>5.3</v>
      </c>
      <c r="GP6" s="104">
        <f t="shared" si="126"/>
        <v>5.3</v>
      </c>
      <c r="GQ6" s="784" t="str">
        <f t="shared" si="127"/>
        <v>5.3</v>
      </c>
      <c r="GR6" s="540" t="str">
        <f t="shared" si="128"/>
        <v>D+</v>
      </c>
      <c r="GS6" s="539">
        <f t="shared" si="129"/>
        <v>1.5</v>
      </c>
      <c r="GT6" s="539" t="str">
        <f t="shared" si="130"/>
        <v>1.5</v>
      </c>
      <c r="GU6" s="12">
        <v>2</v>
      </c>
      <c r="GV6" s="110">
        <v>2</v>
      </c>
      <c r="GW6" s="706">
        <v>5.4</v>
      </c>
      <c r="GX6" s="420">
        <v>4</v>
      </c>
      <c r="GY6" s="420"/>
      <c r="GZ6" s="6">
        <f t="shared" si="131"/>
        <v>4.5999999999999996</v>
      </c>
      <c r="HA6" s="104">
        <f t="shared" si="132"/>
        <v>4.5999999999999996</v>
      </c>
      <c r="HB6" s="784" t="str">
        <f t="shared" si="133"/>
        <v>4.6</v>
      </c>
      <c r="HC6" s="540" t="str">
        <f t="shared" si="134"/>
        <v>D</v>
      </c>
      <c r="HD6" s="539">
        <f t="shared" si="135"/>
        <v>1</v>
      </c>
      <c r="HE6" s="539" t="str">
        <f t="shared" si="136"/>
        <v>1.0</v>
      </c>
      <c r="HF6" s="12">
        <v>2</v>
      </c>
      <c r="HG6" s="110">
        <v>2</v>
      </c>
      <c r="HH6" s="706">
        <v>6.7</v>
      </c>
      <c r="HI6" s="420">
        <v>4</v>
      </c>
      <c r="HJ6" s="420"/>
      <c r="HK6" s="6">
        <f t="shared" si="137"/>
        <v>5.0999999999999996</v>
      </c>
      <c r="HL6" s="104">
        <f t="shared" si="138"/>
        <v>5.0999999999999996</v>
      </c>
      <c r="HM6" s="784" t="str">
        <f t="shared" si="139"/>
        <v>5.1</v>
      </c>
      <c r="HN6" s="540" t="str">
        <f t="shared" si="140"/>
        <v>D+</v>
      </c>
      <c r="HO6" s="539">
        <f t="shared" si="141"/>
        <v>1.5</v>
      </c>
      <c r="HP6" s="539" t="str">
        <f t="shared" si="142"/>
        <v>1.5</v>
      </c>
      <c r="HQ6" s="12">
        <v>3</v>
      </c>
      <c r="HR6" s="110">
        <v>3</v>
      </c>
      <c r="HS6" s="706">
        <v>5.6</v>
      </c>
      <c r="HT6" s="420">
        <v>5</v>
      </c>
      <c r="HU6" s="420"/>
      <c r="HV6" s="6">
        <f t="shared" si="143"/>
        <v>5.2</v>
      </c>
      <c r="HW6" s="104">
        <f t="shared" si="144"/>
        <v>5.2</v>
      </c>
      <c r="HX6" s="784" t="str">
        <f t="shared" si="145"/>
        <v>5.2</v>
      </c>
      <c r="HY6" s="540" t="str">
        <f t="shared" si="146"/>
        <v>D+</v>
      </c>
      <c r="HZ6" s="539">
        <f t="shared" si="147"/>
        <v>1.5</v>
      </c>
      <c r="IA6" s="539" t="str">
        <f t="shared" si="148"/>
        <v>1.5</v>
      </c>
      <c r="IB6" s="12">
        <v>3</v>
      </c>
      <c r="IC6" s="110">
        <v>3</v>
      </c>
      <c r="ID6" s="706">
        <v>6</v>
      </c>
      <c r="IE6" s="420">
        <v>7</v>
      </c>
      <c r="IF6" s="420"/>
      <c r="IG6" s="6">
        <f t="shared" si="149"/>
        <v>6.6</v>
      </c>
      <c r="IH6" s="104">
        <f t="shared" si="150"/>
        <v>6.6</v>
      </c>
      <c r="II6" s="784" t="str">
        <f t="shared" si="151"/>
        <v>6.6</v>
      </c>
      <c r="IJ6" s="540" t="str">
        <f t="shared" si="152"/>
        <v>C+</v>
      </c>
      <c r="IK6" s="539">
        <f t="shared" si="153"/>
        <v>2.5</v>
      </c>
      <c r="IL6" s="539" t="str">
        <f t="shared" si="154"/>
        <v>2.5</v>
      </c>
      <c r="IM6" s="12">
        <v>3</v>
      </c>
      <c r="IN6" s="110">
        <v>3</v>
      </c>
      <c r="IO6" s="316">
        <v>8</v>
      </c>
      <c r="IP6" s="420">
        <v>9</v>
      </c>
      <c r="IQ6" s="420"/>
      <c r="IR6" s="6">
        <f t="shared" si="155"/>
        <v>8.6</v>
      </c>
      <c r="IS6" s="104">
        <f t="shared" si="156"/>
        <v>8.6</v>
      </c>
      <c r="IT6" s="784" t="str">
        <f t="shared" si="157"/>
        <v>8.6</v>
      </c>
      <c r="IU6" s="540" t="str">
        <f t="shared" si="158"/>
        <v>A</v>
      </c>
      <c r="IV6" s="539">
        <f t="shared" si="159"/>
        <v>4</v>
      </c>
      <c r="IW6" s="539" t="str">
        <f t="shared" si="160"/>
        <v>4.0</v>
      </c>
      <c r="IX6" s="12">
        <v>2</v>
      </c>
      <c r="IY6" s="110">
        <v>2</v>
      </c>
      <c r="IZ6" s="848">
        <v>7.6</v>
      </c>
      <c r="JA6" s="420">
        <v>8</v>
      </c>
      <c r="JB6" s="420"/>
      <c r="JC6" s="6">
        <f t="shared" si="161"/>
        <v>7.8</v>
      </c>
      <c r="JD6" s="104">
        <f t="shared" si="162"/>
        <v>7.8</v>
      </c>
      <c r="JE6" s="784" t="str">
        <f t="shared" si="163"/>
        <v>7.8</v>
      </c>
      <c r="JF6" s="540" t="str">
        <f t="shared" si="164"/>
        <v>B</v>
      </c>
      <c r="JG6" s="539">
        <f t="shared" si="165"/>
        <v>3</v>
      </c>
      <c r="JH6" s="539" t="str">
        <f t="shared" si="166"/>
        <v>3.0</v>
      </c>
      <c r="JI6" s="12">
        <v>3</v>
      </c>
      <c r="JJ6" s="110">
        <v>3</v>
      </c>
      <c r="JK6" s="706">
        <v>6</v>
      </c>
      <c r="JL6" s="834">
        <v>5</v>
      </c>
      <c r="JM6" s="420"/>
      <c r="JN6" s="6">
        <f t="shared" si="167"/>
        <v>5.4</v>
      </c>
      <c r="JO6" s="104">
        <f t="shared" si="168"/>
        <v>5.4</v>
      </c>
      <c r="JP6" s="784" t="str">
        <f t="shared" si="169"/>
        <v>5.4</v>
      </c>
      <c r="JQ6" s="540" t="str">
        <f t="shared" si="170"/>
        <v>D+</v>
      </c>
      <c r="JR6" s="539">
        <f t="shared" si="171"/>
        <v>1.5</v>
      </c>
      <c r="JS6" s="539" t="str">
        <f t="shared" si="172"/>
        <v>1.5</v>
      </c>
      <c r="JT6" s="12">
        <v>1</v>
      </c>
      <c r="JU6" s="110">
        <v>1</v>
      </c>
      <c r="JV6" s="706">
        <v>7.6</v>
      </c>
      <c r="JW6" s="895">
        <v>6</v>
      </c>
      <c r="JX6" s="297"/>
      <c r="JY6" s="6">
        <f t="shared" si="173"/>
        <v>6.6</v>
      </c>
      <c r="JZ6" s="104">
        <f t="shared" si="174"/>
        <v>6.6</v>
      </c>
      <c r="KA6" s="784" t="str">
        <f t="shared" si="175"/>
        <v>6.6</v>
      </c>
      <c r="KB6" s="540" t="str">
        <f t="shared" si="176"/>
        <v>C+</v>
      </c>
      <c r="KC6" s="539">
        <f t="shared" si="177"/>
        <v>2.5</v>
      </c>
      <c r="KD6" s="539" t="str">
        <f t="shared" si="178"/>
        <v>2.5</v>
      </c>
      <c r="KE6" s="12">
        <v>1</v>
      </c>
      <c r="KF6" s="110">
        <v>1</v>
      </c>
      <c r="KG6" s="920">
        <f t="shared" si="179"/>
        <v>20</v>
      </c>
      <c r="KH6" s="922">
        <f t="shared" si="180"/>
        <v>2.125</v>
      </c>
      <c r="KI6" s="924" t="str">
        <f t="shared" si="181"/>
        <v>2.13</v>
      </c>
      <c r="KJ6" s="928" t="str">
        <f t="shared" si="182"/>
        <v>Lên lớp</v>
      </c>
      <c r="KK6" s="931">
        <f t="shared" si="183"/>
        <v>59</v>
      </c>
      <c r="KL6" s="922">
        <f t="shared" si="184"/>
        <v>2.1694915254237288</v>
      </c>
      <c r="KM6" s="924" t="str">
        <f t="shared" si="185"/>
        <v>2.17</v>
      </c>
      <c r="KN6" s="932">
        <f t="shared" si="186"/>
        <v>20</v>
      </c>
      <c r="KO6" s="840">
        <f t="shared" si="187"/>
        <v>6.1549999999999994</v>
      </c>
      <c r="KP6" s="933">
        <f t="shared" si="188"/>
        <v>2.125</v>
      </c>
      <c r="KQ6" s="934">
        <f t="shared" si="189"/>
        <v>59</v>
      </c>
      <c r="KR6" s="935">
        <f t="shared" si="190"/>
        <v>6.1271186440677967</v>
      </c>
      <c r="KS6" s="936">
        <f t="shared" si="191"/>
        <v>2.1694915254237288</v>
      </c>
      <c r="KT6" s="928" t="str">
        <f t="shared" si="192"/>
        <v>Lên lớp</v>
      </c>
      <c r="KU6" s="113"/>
      <c r="KV6" s="848">
        <v>6.4</v>
      </c>
      <c r="KW6" s="420">
        <v>3</v>
      </c>
      <c r="KX6" s="420"/>
      <c r="KY6" s="723">
        <f t="shared" si="193"/>
        <v>4.4000000000000004</v>
      </c>
      <c r="KZ6" s="724">
        <f t="shared" si="194"/>
        <v>4.4000000000000004</v>
      </c>
      <c r="LA6" s="799" t="str">
        <f t="shared" si="195"/>
        <v>4.4</v>
      </c>
      <c r="LB6" s="725" t="str">
        <f t="shared" si="196"/>
        <v>D</v>
      </c>
      <c r="LC6" s="726">
        <f t="shared" si="197"/>
        <v>1</v>
      </c>
      <c r="LD6" s="726" t="str">
        <f t="shared" si="198"/>
        <v>1.0</v>
      </c>
      <c r="LE6" s="727">
        <v>2</v>
      </c>
      <c r="LF6" s="728">
        <v>2</v>
      </c>
      <c r="LG6" s="706">
        <v>7.8</v>
      </c>
      <c r="LH6" s="420">
        <v>7</v>
      </c>
      <c r="LI6" s="420"/>
      <c r="LJ6" s="723">
        <f t="shared" si="199"/>
        <v>7.3</v>
      </c>
      <c r="LK6" s="724">
        <f t="shared" si="200"/>
        <v>7.3</v>
      </c>
      <c r="LL6" s="799" t="str">
        <f t="shared" si="201"/>
        <v>7.3</v>
      </c>
      <c r="LM6" s="725" t="str">
        <f t="shared" si="202"/>
        <v>B</v>
      </c>
      <c r="LN6" s="726">
        <f t="shared" si="203"/>
        <v>3</v>
      </c>
      <c r="LO6" s="726" t="str">
        <f t="shared" si="204"/>
        <v>3.0</v>
      </c>
      <c r="LP6" s="1037">
        <v>2</v>
      </c>
      <c r="LQ6" s="728">
        <v>2</v>
      </c>
      <c r="LR6" s="848">
        <v>7</v>
      </c>
      <c r="LS6" s="420">
        <v>8</v>
      </c>
      <c r="LT6" s="420"/>
      <c r="LU6" s="6">
        <f t="shared" si="205"/>
        <v>7.6</v>
      </c>
      <c r="LV6" s="104">
        <f t="shared" si="206"/>
        <v>7.6</v>
      </c>
      <c r="LW6" s="784" t="str">
        <f t="shared" si="207"/>
        <v>7.6</v>
      </c>
      <c r="LX6" s="540" t="str">
        <f t="shared" si="208"/>
        <v>B</v>
      </c>
      <c r="LY6" s="539">
        <f t="shared" si="209"/>
        <v>3</v>
      </c>
      <c r="LZ6" s="539" t="str">
        <f t="shared" si="210"/>
        <v>3.0</v>
      </c>
      <c r="MA6" s="12">
        <v>4</v>
      </c>
      <c r="MB6" s="110">
        <v>4</v>
      </c>
      <c r="MC6" s="706">
        <v>6.4</v>
      </c>
      <c r="MD6" s="420">
        <v>7</v>
      </c>
      <c r="ME6" s="420"/>
      <c r="MF6" s="723">
        <f t="shared" si="211"/>
        <v>6.8</v>
      </c>
      <c r="MG6" s="724">
        <f t="shared" si="212"/>
        <v>6.8</v>
      </c>
      <c r="MH6" s="799" t="str">
        <f t="shared" si="213"/>
        <v>6.8</v>
      </c>
      <c r="MI6" s="725" t="str">
        <f t="shared" si="214"/>
        <v>C+</v>
      </c>
      <c r="MJ6" s="726">
        <f t="shared" si="113"/>
        <v>2.5</v>
      </c>
      <c r="MK6" s="726" t="str">
        <f t="shared" si="114"/>
        <v>2.5</v>
      </c>
      <c r="ML6" s="727">
        <v>2</v>
      </c>
      <c r="MM6" s="728">
        <v>2</v>
      </c>
      <c r="MN6" s="706">
        <v>8</v>
      </c>
      <c r="MO6" s="420">
        <v>6</v>
      </c>
      <c r="MP6" s="420"/>
      <c r="MQ6" s="900">
        <f t="shared" si="215"/>
        <v>6.8</v>
      </c>
      <c r="MR6" s="902">
        <f t="shared" si="216"/>
        <v>6.8</v>
      </c>
      <c r="MS6" s="904" t="str">
        <f t="shared" si="217"/>
        <v>6.8</v>
      </c>
      <c r="MT6" s="906" t="str">
        <f t="shared" si="218"/>
        <v>C+</v>
      </c>
      <c r="MU6" s="908">
        <f t="shared" si="219"/>
        <v>2.5</v>
      </c>
      <c r="MV6" s="908" t="str">
        <f t="shared" si="220"/>
        <v>2.5</v>
      </c>
      <c r="MW6" s="729">
        <v>2</v>
      </c>
      <c r="MX6" s="910">
        <v>2</v>
      </c>
      <c r="MY6" s="848">
        <v>8</v>
      </c>
      <c r="MZ6" s="420">
        <v>7</v>
      </c>
      <c r="NA6" s="420"/>
      <c r="NB6" s="900">
        <f t="shared" si="221"/>
        <v>7.4</v>
      </c>
      <c r="NC6" s="902">
        <f t="shared" si="222"/>
        <v>7.4</v>
      </c>
      <c r="ND6" s="904" t="str">
        <f t="shared" si="223"/>
        <v>7.4</v>
      </c>
      <c r="NE6" s="906" t="str">
        <f t="shared" si="224"/>
        <v>B</v>
      </c>
      <c r="NF6" s="908">
        <f t="shared" si="225"/>
        <v>3</v>
      </c>
      <c r="NG6" s="908" t="str">
        <f t="shared" si="226"/>
        <v>3.0</v>
      </c>
      <c r="NH6" s="729">
        <v>2</v>
      </c>
      <c r="NI6" s="910">
        <v>2</v>
      </c>
      <c r="NJ6" s="848">
        <v>8.3000000000000007</v>
      </c>
      <c r="NK6" s="420">
        <v>7</v>
      </c>
      <c r="NL6" s="420"/>
      <c r="NM6" s="900">
        <f t="shared" si="227"/>
        <v>7.5</v>
      </c>
      <c r="NN6" s="902">
        <f t="shared" si="228"/>
        <v>7.5</v>
      </c>
      <c r="NO6" s="904" t="str">
        <f t="shared" si="229"/>
        <v>7.5</v>
      </c>
      <c r="NP6" s="906" t="str">
        <f t="shared" si="230"/>
        <v>B</v>
      </c>
      <c r="NQ6" s="908">
        <f t="shared" si="231"/>
        <v>3</v>
      </c>
      <c r="NR6" s="908" t="str">
        <f t="shared" si="232"/>
        <v>3.0</v>
      </c>
      <c r="NS6" s="729">
        <v>2</v>
      </c>
      <c r="NT6" s="910">
        <v>2</v>
      </c>
      <c r="NU6" s="848">
        <v>8.3000000000000007</v>
      </c>
      <c r="NV6" s="420">
        <v>7</v>
      </c>
      <c r="NW6" s="420"/>
      <c r="NX6" s="900">
        <f t="shared" si="233"/>
        <v>7.5</v>
      </c>
      <c r="NY6" s="902">
        <f t="shared" si="234"/>
        <v>7.5</v>
      </c>
      <c r="NZ6" s="904" t="str">
        <f t="shared" si="235"/>
        <v>7.5</v>
      </c>
      <c r="OA6" s="906" t="str">
        <f t="shared" si="236"/>
        <v>B</v>
      </c>
      <c r="OB6" s="908">
        <f t="shared" si="237"/>
        <v>3</v>
      </c>
      <c r="OC6" s="908" t="str">
        <f t="shared" si="238"/>
        <v>3.0</v>
      </c>
      <c r="OD6" s="729">
        <v>2</v>
      </c>
      <c r="OE6" s="910">
        <v>2</v>
      </c>
      <c r="OF6" s="1069">
        <f t="shared" si="239"/>
        <v>18</v>
      </c>
      <c r="OG6" s="1070">
        <f t="shared" si="240"/>
        <v>2.6666666666666665</v>
      </c>
      <c r="OH6" s="1071" t="str">
        <f t="shared" si="241"/>
        <v>2.67</v>
      </c>
      <c r="OI6" s="1072" t="str">
        <f t="shared" si="242"/>
        <v>Lên lớp</v>
      </c>
      <c r="OJ6" s="1082">
        <f t="shared" si="243"/>
        <v>77</v>
      </c>
      <c r="OK6" s="1083">
        <f t="shared" si="244"/>
        <v>2.2857142857142856</v>
      </c>
      <c r="OL6" s="1084" t="str">
        <f t="shared" si="245"/>
        <v>2.29</v>
      </c>
      <c r="OM6" s="1082">
        <f t="shared" si="246"/>
        <v>18</v>
      </c>
      <c r="ON6" s="1075">
        <f t="shared" si="247"/>
        <v>2.6666666666666665</v>
      </c>
      <c r="OO6" s="1075">
        <f t="shared" si="248"/>
        <v>6.988888888888888</v>
      </c>
      <c r="OP6" s="1076">
        <f t="shared" si="249"/>
        <v>77</v>
      </c>
      <c r="OQ6" s="1079">
        <f t="shared" si="250"/>
        <v>6.3285714285714283</v>
      </c>
      <c r="OR6" s="1077">
        <f t="shared" si="251"/>
        <v>2.2857142857142856</v>
      </c>
      <c r="OS6" s="1072" t="str">
        <f t="shared" si="252"/>
        <v>Lên lớp</v>
      </c>
      <c r="OT6" s="288"/>
      <c r="OU6" s="1335">
        <v>7</v>
      </c>
      <c r="OV6" s="1340">
        <v>7</v>
      </c>
      <c r="OW6" s="1340"/>
      <c r="OX6" s="1413">
        <f t="shared" si="253"/>
        <v>7</v>
      </c>
      <c r="OY6" s="1414">
        <f t="shared" si="254"/>
        <v>7</v>
      </c>
      <c r="OZ6" s="1415" t="str">
        <f t="shared" si="255"/>
        <v>7.0</v>
      </c>
      <c r="PA6" s="1416" t="str">
        <f t="shared" si="256"/>
        <v>B</v>
      </c>
      <c r="PB6" s="1417">
        <f t="shared" si="257"/>
        <v>3</v>
      </c>
      <c r="PC6" s="1418" t="str">
        <f t="shared" si="258"/>
        <v>3.0</v>
      </c>
      <c r="PD6" s="1419">
        <v>6</v>
      </c>
      <c r="PE6" s="1427">
        <v>6</v>
      </c>
      <c r="PF6" s="1613">
        <v>7.6</v>
      </c>
      <c r="PG6" s="1335">
        <v>7.1</v>
      </c>
      <c r="PH6" s="1634">
        <f t="shared" si="259"/>
        <v>7.3</v>
      </c>
      <c r="PI6" s="1635" t="str">
        <f t="shared" si="260"/>
        <v>7.3</v>
      </c>
      <c r="PJ6" s="1636" t="str">
        <f t="shared" si="261"/>
        <v>B</v>
      </c>
      <c r="PK6" s="1637">
        <f t="shared" si="262"/>
        <v>3</v>
      </c>
      <c r="PL6" s="1637" t="str">
        <f t="shared" si="263"/>
        <v>3.0</v>
      </c>
      <c r="PM6" s="1638">
        <v>5</v>
      </c>
      <c r="PN6" s="1610">
        <v>5</v>
      </c>
      <c r="PO6" s="1511">
        <f t="shared" si="264"/>
        <v>11</v>
      </c>
      <c r="PP6" s="1070">
        <f t="shared" si="123"/>
        <v>3</v>
      </c>
    </row>
    <row r="7" spans="1:432" s="20" customFormat="1" ht="20.25" customHeight="1" x14ac:dyDescent="0.25">
      <c r="A7" s="273">
        <v>13</v>
      </c>
      <c r="B7" s="273" t="s">
        <v>23</v>
      </c>
      <c r="C7" s="273" t="s">
        <v>66</v>
      </c>
      <c r="D7" s="391" t="s">
        <v>67</v>
      </c>
      <c r="E7" s="392" t="s">
        <v>68</v>
      </c>
      <c r="G7" s="101" t="s">
        <v>69</v>
      </c>
      <c r="H7" s="273" t="s">
        <v>28</v>
      </c>
      <c r="I7" s="215" t="s">
        <v>29</v>
      </c>
      <c r="J7" s="126">
        <v>5.8</v>
      </c>
      <c r="K7" s="784" t="str">
        <f t="shared" si="0"/>
        <v>5.8</v>
      </c>
      <c r="L7" s="540" t="str">
        <f t="shared" si="1"/>
        <v>C</v>
      </c>
      <c r="M7" s="539">
        <f t="shared" si="2"/>
        <v>2</v>
      </c>
      <c r="N7" s="208" t="str">
        <f t="shared" si="3"/>
        <v>2.0</v>
      </c>
      <c r="O7" s="126">
        <v>7</v>
      </c>
      <c r="P7" s="784" t="str">
        <f t="shared" si="4"/>
        <v>7.0</v>
      </c>
      <c r="Q7" s="540" t="str">
        <f t="shared" si="5"/>
        <v>B</v>
      </c>
      <c r="R7" s="539">
        <f t="shared" si="6"/>
        <v>3</v>
      </c>
      <c r="S7" s="208" t="str">
        <f t="shared" si="7"/>
        <v>3.0</v>
      </c>
      <c r="T7" s="126">
        <v>8.1999999999999993</v>
      </c>
      <c r="U7" s="278">
        <v>5</v>
      </c>
      <c r="V7" s="5"/>
      <c r="W7" s="6">
        <f t="shared" si="8"/>
        <v>6.3</v>
      </c>
      <c r="X7" s="104">
        <f t="shared" si="9"/>
        <v>6.3</v>
      </c>
      <c r="Y7" s="784" t="str">
        <f t="shared" si="10"/>
        <v>6.3</v>
      </c>
      <c r="Z7" s="540" t="str">
        <f t="shared" si="11"/>
        <v>C</v>
      </c>
      <c r="AA7" s="539">
        <f t="shared" si="12"/>
        <v>2</v>
      </c>
      <c r="AB7" s="539" t="str">
        <f t="shared" si="13"/>
        <v>2.0</v>
      </c>
      <c r="AC7" s="12">
        <v>3</v>
      </c>
      <c r="AD7" s="112">
        <v>3</v>
      </c>
      <c r="AE7" s="126">
        <v>5.8</v>
      </c>
      <c r="AF7" s="278">
        <v>3</v>
      </c>
      <c r="AG7" s="5"/>
      <c r="AH7" s="163">
        <f t="shared" si="14"/>
        <v>4.0999999999999996</v>
      </c>
      <c r="AI7" s="164">
        <f t="shared" si="15"/>
        <v>4.0999999999999996</v>
      </c>
      <c r="AJ7" s="786" t="str">
        <f t="shared" si="16"/>
        <v>4.1</v>
      </c>
      <c r="AK7" s="158" t="str">
        <f t="shared" si="17"/>
        <v>D</v>
      </c>
      <c r="AL7" s="165">
        <f t="shared" si="18"/>
        <v>1</v>
      </c>
      <c r="AM7" s="165" t="str">
        <f t="shared" si="19"/>
        <v>1.0</v>
      </c>
      <c r="AN7" s="378">
        <v>3</v>
      </c>
      <c r="AO7" s="314">
        <v>3</v>
      </c>
      <c r="AP7" s="119">
        <v>7.3</v>
      </c>
      <c r="AQ7" s="278">
        <v>4</v>
      </c>
      <c r="AR7" s="5"/>
      <c r="AS7" s="6">
        <f t="shared" si="20"/>
        <v>5.3</v>
      </c>
      <c r="AT7" s="104">
        <f t="shared" si="21"/>
        <v>5.3</v>
      </c>
      <c r="AU7" s="784" t="str">
        <f t="shared" si="22"/>
        <v>5.3</v>
      </c>
      <c r="AV7" s="540" t="str">
        <f t="shared" si="23"/>
        <v>D+</v>
      </c>
      <c r="AW7" s="539">
        <f t="shared" si="24"/>
        <v>1.5</v>
      </c>
      <c r="AX7" s="539" t="str">
        <f t="shared" si="25"/>
        <v>1.5</v>
      </c>
      <c r="AY7" s="12">
        <v>3</v>
      </c>
      <c r="AZ7" s="112">
        <v>3</v>
      </c>
      <c r="BA7" s="126">
        <v>7.2</v>
      </c>
      <c r="BB7" s="278">
        <v>6</v>
      </c>
      <c r="BC7" s="5"/>
      <c r="BD7" s="6">
        <f t="shared" si="26"/>
        <v>6.5</v>
      </c>
      <c r="BE7" s="104">
        <f t="shared" si="27"/>
        <v>6.5</v>
      </c>
      <c r="BF7" s="784" t="str">
        <f t="shared" si="28"/>
        <v>6.5</v>
      </c>
      <c r="BG7" s="540" t="str">
        <f t="shared" si="29"/>
        <v>C+</v>
      </c>
      <c r="BH7" s="539">
        <f t="shared" si="30"/>
        <v>2.5</v>
      </c>
      <c r="BI7" s="539" t="str">
        <f t="shared" si="31"/>
        <v>2.5</v>
      </c>
      <c r="BJ7" s="12">
        <v>4</v>
      </c>
      <c r="BK7" s="112">
        <v>4</v>
      </c>
      <c r="BL7" s="706">
        <v>5</v>
      </c>
      <c r="BM7" s="699">
        <v>3</v>
      </c>
      <c r="BN7" s="699">
        <v>5</v>
      </c>
      <c r="BO7" s="6">
        <f t="shared" si="32"/>
        <v>3.8</v>
      </c>
      <c r="BP7" s="104">
        <f t="shared" si="33"/>
        <v>5</v>
      </c>
      <c r="BQ7" s="784" t="str">
        <f t="shared" si="34"/>
        <v>5.0</v>
      </c>
      <c r="BR7" s="540" t="str">
        <f t="shared" si="35"/>
        <v>D+</v>
      </c>
      <c r="BS7" s="539">
        <f t="shared" si="36"/>
        <v>1.5</v>
      </c>
      <c r="BT7" s="539" t="str">
        <f t="shared" si="37"/>
        <v>1.5</v>
      </c>
      <c r="BU7" s="12">
        <v>3</v>
      </c>
      <c r="BV7" s="110">
        <v>3</v>
      </c>
      <c r="BW7" s="706">
        <v>6.3</v>
      </c>
      <c r="BX7" s="420">
        <v>7</v>
      </c>
      <c r="BY7" s="420"/>
      <c r="BZ7" s="6">
        <f t="shared" si="38"/>
        <v>6.7</v>
      </c>
      <c r="CA7" s="104">
        <f t="shared" si="39"/>
        <v>6.7</v>
      </c>
      <c r="CB7" s="784" t="str">
        <f t="shared" si="40"/>
        <v>6.7</v>
      </c>
      <c r="CC7" s="540" t="str">
        <f t="shared" si="41"/>
        <v>C+</v>
      </c>
      <c r="CD7" s="539">
        <f t="shared" si="42"/>
        <v>2.5</v>
      </c>
      <c r="CE7" s="539" t="str">
        <f t="shared" si="43"/>
        <v>2.5</v>
      </c>
      <c r="CF7" s="12">
        <v>2</v>
      </c>
      <c r="CG7" s="110">
        <v>2</v>
      </c>
      <c r="CH7" s="365">
        <f t="shared" si="44"/>
        <v>18</v>
      </c>
      <c r="CI7" s="363">
        <f t="shared" si="45"/>
        <v>1.8333333333333333</v>
      </c>
      <c r="CJ7" s="355" t="str">
        <f t="shared" si="46"/>
        <v>1.83</v>
      </c>
      <c r="CK7" s="356" t="str">
        <f t="shared" si="47"/>
        <v>Lên lớp</v>
      </c>
      <c r="CL7" s="357">
        <f t="shared" si="48"/>
        <v>18</v>
      </c>
      <c r="CM7" s="358">
        <f t="shared" si="49"/>
        <v>1.8333333333333333</v>
      </c>
      <c r="CN7" s="356" t="str">
        <f t="shared" si="50"/>
        <v>Lên lớp</v>
      </c>
      <c r="CO7" s="288"/>
      <c r="CP7" s="708">
        <v>5</v>
      </c>
      <c r="CQ7" s="565">
        <v>7</v>
      </c>
      <c r="CR7" s="699"/>
      <c r="CS7" s="6">
        <f t="shared" si="51"/>
        <v>6.2</v>
      </c>
      <c r="CT7" s="104">
        <f t="shared" si="52"/>
        <v>6.2</v>
      </c>
      <c r="CU7" s="784" t="str">
        <f t="shared" si="53"/>
        <v>6.2</v>
      </c>
      <c r="CV7" s="540" t="str">
        <f t="shared" si="54"/>
        <v>C</v>
      </c>
      <c r="CW7" s="539">
        <f t="shared" si="55"/>
        <v>2</v>
      </c>
      <c r="CX7" s="539" t="str">
        <f t="shared" si="56"/>
        <v>2.0</v>
      </c>
      <c r="CY7" s="12">
        <v>2</v>
      </c>
      <c r="CZ7" s="488">
        <v>2</v>
      </c>
      <c r="DA7" s="120">
        <v>5.2</v>
      </c>
      <c r="DB7" s="273">
        <v>4</v>
      </c>
      <c r="DC7" s="273"/>
      <c r="DD7" s="6">
        <f t="shared" si="57"/>
        <v>4.5</v>
      </c>
      <c r="DE7" s="104">
        <f t="shared" si="58"/>
        <v>4.5</v>
      </c>
      <c r="DF7" s="784" t="str">
        <f t="shared" si="59"/>
        <v>4.5</v>
      </c>
      <c r="DG7" s="540" t="str">
        <f t="shared" si="60"/>
        <v>D</v>
      </c>
      <c r="DH7" s="539">
        <f t="shared" si="61"/>
        <v>1</v>
      </c>
      <c r="DI7" s="539" t="str">
        <f t="shared" si="62"/>
        <v>1.0</v>
      </c>
      <c r="DJ7" s="12">
        <v>3</v>
      </c>
      <c r="DK7" s="488">
        <v>3</v>
      </c>
      <c r="DL7" s="316">
        <v>5.7</v>
      </c>
      <c r="DM7" s="699">
        <v>5</v>
      </c>
      <c r="DN7" s="699"/>
      <c r="DO7" s="6">
        <f t="shared" si="63"/>
        <v>5.3</v>
      </c>
      <c r="DP7" s="104">
        <f t="shared" si="64"/>
        <v>5.3</v>
      </c>
      <c r="DQ7" s="784" t="str">
        <f t="shared" si="65"/>
        <v>5.3</v>
      </c>
      <c r="DR7" s="540" t="str">
        <f t="shared" si="66"/>
        <v>D+</v>
      </c>
      <c r="DS7" s="539">
        <f t="shared" si="67"/>
        <v>1.5</v>
      </c>
      <c r="DT7" s="539" t="str">
        <f t="shared" si="68"/>
        <v>1.5</v>
      </c>
      <c r="DU7" s="12">
        <v>2</v>
      </c>
      <c r="DV7" s="488">
        <v>2</v>
      </c>
      <c r="DW7" s="706">
        <v>8</v>
      </c>
      <c r="DX7" s="699">
        <v>6</v>
      </c>
      <c r="DY7" s="699"/>
      <c r="DZ7" s="6">
        <f t="shared" si="69"/>
        <v>6.8</v>
      </c>
      <c r="EA7" s="104">
        <f t="shared" si="70"/>
        <v>6.8</v>
      </c>
      <c r="EB7" s="784" t="str">
        <f t="shared" si="71"/>
        <v>6.8</v>
      </c>
      <c r="EC7" s="540" t="str">
        <f t="shared" si="72"/>
        <v>C+</v>
      </c>
      <c r="ED7" s="539">
        <f t="shared" si="73"/>
        <v>2.5</v>
      </c>
      <c r="EE7" s="539" t="str">
        <f t="shared" si="74"/>
        <v>2.5</v>
      </c>
      <c r="EF7" s="12">
        <v>2</v>
      </c>
      <c r="EG7" s="488">
        <v>2</v>
      </c>
      <c r="EH7" s="706">
        <v>5.3</v>
      </c>
      <c r="EI7" s="699">
        <v>5</v>
      </c>
      <c r="EJ7" s="699"/>
      <c r="EK7" s="6">
        <f t="shared" si="75"/>
        <v>5.0999999999999996</v>
      </c>
      <c r="EL7" s="104">
        <f t="shared" si="76"/>
        <v>5.0999999999999996</v>
      </c>
      <c r="EM7" s="784" t="str">
        <f t="shared" si="77"/>
        <v>5.1</v>
      </c>
      <c r="EN7" s="540" t="str">
        <f t="shared" si="78"/>
        <v>D+</v>
      </c>
      <c r="EO7" s="539">
        <f t="shared" si="79"/>
        <v>1.5</v>
      </c>
      <c r="EP7" s="539" t="str">
        <f t="shared" si="80"/>
        <v>1.5</v>
      </c>
      <c r="EQ7" s="12">
        <v>4</v>
      </c>
      <c r="ER7" s="488">
        <v>4</v>
      </c>
      <c r="ES7" s="706">
        <v>7.6</v>
      </c>
      <c r="ET7" s="699">
        <v>6</v>
      </c>
      <c r="EU7" s="699"/>
      <c r="EV7" s="6">
        <f t="shared" si="81"/>
        <v>6.6</v>
      </c>
      <c r="EW7" s="104">
        <f t="shared" si="82"/>
        <v>6.6</v>
      </c>
      <c r="EX7" s="784" t="str">
        <f t="shared" si="83"/>
        <v>6.6</v>
      </c>
      <c r="EY7" s="540" t="str">
        <f t="shared" si="84"/>
        <v>C+</v>
      </c>
      <c r="EZ7" s="539">
        <f t="shared" si="85"/>
        <v>2.5</v>
      </c>
      <c r="FA7" s="539" t="str">
        <f t="shared" si="86"/>
        <v>2.5</v>
      </c>
      <c r="FB7" s="12">
        <v>2</v>
      </c>
      <c r="FC7" s="488">
        <v>2</v>
      </c>
      <c r="FD7" s="706">
        <v>7</v>
      </c>
      <c r="FE7" s="699">
        <v>8</v>
      </c>
      <c r="FF7" s="699"/>
      <c r="FG7" s="6">
        <f t="shared" si="87"/>
        <v>7.6</v>
      </c>
      <c r="FH7" s="104">
        <f t="shared" si="88"/>
        <v>7.6</v>
      </c>
      <c r="FI7" s="784" t="str">
        <f t="shared" si="89"/>
        <v>7.6</v>
      </c>
      <c r="FJ7" s="540" t="str">
        <f t="shared" si="90"/>
        <v>B</v>
      </c>
      <c r="FK7" s="539">
        <f t="shared" si="91"/>
        <v>3</v>
      </c>
      <c r="FL7" s="539" t="str">
        <f t="shared" si="92"/>
        <v>3.0</v>
      </c>
      <c r="FM7" s="12">
        <v>3</v>
      </c>
      <c r="FN7" s="488">
        <v>3</v>
      </c>
      <c r="FO7" s="316">
        <v>7.1</v>
      </c>
      <c r="FP7" s="699">
        <v>5</v>
      </c>
      <c r="FQ7" s="699"/>
      <c r="FR7" s="6">
        <f t="shared" si="93"/>
        <v>5.8</v>
      </c>
      <c r="FS7" s="104">
        <f t="shared" si="94"/>
        <v>5.8</v>
      </c>
      <c r="FT7" s="784" t="str">
        <f t="shared" si="95"/>
        <v>5.8</v>
      </c>
      <c r="FU7" s="540" t="str">
        <f t="shared" si="96"/>
        <v>C</v>
      </c>
      <c r="FV7" s="539">
        <f t="shared" si="97"/>
        <v>2</v>
      </c>
      <c r="FW7" s="539" t="str">
        <f t="shared" si="98"/>
        <v>2.0</v>
      </c>
      <c r="FX7" s="12">
        <v>3</v>
      </c>
      <c r="FY7" s="488">
        <v>3</v>
      </c>
      <c r="FZ7" s="559">
        <f t="shared" si="99"/>
        <v>21</v>
      </c>
      <c r="GA7" s="354">
        <f t="shared" si="100"/>
        <v>1.9523809523809523</v>
      </c>
      <c r="GB7" s="355" t="str">
        <f t="shared" si="101"/>
        <v>1.95</v>
      </c>
      <c r="GC7" s="699" t="str">
        <f t="shared" si="102"/>
        <v>Lên lớp</v>
      </c>
      <c r="GD7" s="559">
        <f t="shared" si="103"/>
        <v>39</v>
      </c>
      <c r="GE7" s="354">
        <f t="shared" si="104"/>
        <v>1.8974358974358974</v>
      </c>
      <c r="GF7" s="355" t="str">
        <f t="shared" si="105"/>
        <v>1.90</v>
      </c>
      <c r="GG7" s="661">
        <f t="shared" si="106"/>
        <v>39</v>
      </c>
      <c r="GH7" s="789">
        <f t="shared" si="124"/>
        <v>5.7794871794871794</v>
      </c>
      <c r="GI7" s="662">
        <f t="shared" si="107"/>
        <v>1.8974358974358974</v>
      </c>
      <c r="GJ7" s="663" t="str">
        <f t="shared" si="108"/>
        <v>Lên lớp</v>
      </c>
      <c r="GK7" s="288"/>
      <c r="GL7" s="706">
        <v>5.7</v>
      </c>
      <c r="GM7" s="420">
        <v>5</v>
      </c>
      <c r="GN7" s="420"/>
      <c r="GO7" s="6">
        <f t="shared" si="125"/>
        <v>5.3</v>
      </c>
      <c r="GP7" s="104">
        <f t="shared" si="126"/>
        <v>5.3</v>
      </c>
      <c r="GQ7" s="784" t="str">
        <f t="shared" si="127"/>
        <v>5.3</v>
      </c>
      <c r="GR7" s="540" t="str">
        <f t="shared" si="128"/>
        <v>D+</v>
      </c>
      <c r="GS7" s="539">
        <f t="shared" si="129"/>
        <v>1.5</v>
      </c>
      <c r="GT7" s="539" t="str">
        <f t="shared" si="130"/>
        <v>1.5</v>
      </c>
      <c r="GU7" s="12">
        <v>2</v>
      </c>
      <c r="GV7" s="110">
        <v>2</v>
      </c>
      <c r="GW7" s="706">
        <v>6.8</v>
      </c>
      <c r="GX7" s="420">
        <v>6</v>
      </c>
      <c r="GY7" s="420"/>
      <c r="GZ7" s="6">
        <f t="shared" si="131"/>
        <v>6.3</v>
      </c>
      <c r="HA7" s="104">
        <f t="shared" si="132"/>
        <v>6.3</v>
      </c>
      <c r="HB7" s="784" t="str">
        <f t="shared" si="133"/>
        <v>6.3</v>
      </c>
      <c r="HC7" s="540" t="str">
        <f t="shared" si="134"/>
        <v>C</v>
      </c>
      <c r="HD7" s="539">
        <f t="shared" si="135"/>
        <v>2</v>
      </c>
      <c r="HE7" s="539" t="str">
        <f t="shared" si="136"/>
        <v>2.0</v>
      </c>
      <c r="HF7" s="12">
        <v>2</v>
      </c>
      <c r="HG7" s="110">
        <v>2</v>
      </c>
      <c r="HH7" s="706">
        <v>6.7</v>
      </c>
      <c r="HI7" s="420">
        <v>4</v>
      </c>
      <c r="HJ7" s="420"/>
      <c r="HK7" s="6">
        <f t="shared" si="137"/>
        <v>5.0999999999999996</v>
      </c>
      <c r="HL7" s="104">
        <f t="shared" si="138"/>
        <v>5.0999999999999996</v>
      </c>
      <c r="HM7" s="784" t="str">
        <f t="shared" si="139"/>
        <v>5.1</v>
      </c>
      <c r="HN7" s="540" t="str">
        <f t="shared" si="140"/>
        <v>D+</v>
      </c>
      <c r="HO7" s="539">
        <f t="shared" si="141"/>
        <v>1.5</v>
      </c>
      <c r="HP7" s="539" t="str">
        <f t="shared" si="142"/>
        <v>1.5</v>
      </c>
      <c r="HQ7" s="12">
        <v>3</v>
      </c>
      <c r="HR7" s="110">
        <v>3</v>
      </c>
      <c r="HS7" s="706">
        <v>6.4</v>
      </c>
      <c r="HT7" s="420">
        <v>5</v>
      </c>
      <c r="HU7" s="420"/>
      <c r="HV7" s="6">
        <f t="shared" si="143"/>
        <v>5.6</v>
      </c>
      <c r="HW7" s="104">
        <f t="shared" si="144"/>
        <v>5.6</v>
      </c>
      <c r="HX7" s="784" t="str">
        <f t="shared" si="145"/>
        <v>5.6</v>
      </c>
      <c r="HY7" s="540" t="str">
        <f t="shared" si="146"/>
        <v>C</v>
      </c>
      <c r="HZ7" s="539">
        <f t="shared" si="147"/>
        <v>2</v>
      </c>
      <c r="IA7" s="539" t="str">
        <f t="shared" si="148"/>
        <v>2.0</v>
      </c>
      <c r="IB7" s="12">
        <v>3</v>
      </c>
      <c r="IC7" s="110">
        <v>3</v>
      </c>
      <c r="ID7" s="706">
        <v>5.4</v>
      </c>
      <c r="IE7" s="420">
        <v>6</v>
      </c>
      <c r="IF7" s="420"/>
      <c r="IG7" s="6">
        <f t="shared" si="149"/>
        <v>5.8</v>
      </c>
      <c r="IH7" s="104">
        <f t="shared" si="150"/>
        <v>5.8</v>
      </c>
      <c r="II7" s="784" t="str">
        <f t="shared" si="151"/>
        <v>5.8</v>
      </c>
      <c r="IJ7" s="540" t="str">
        <f t="shared" si="152"/>
        <v>C</v>
      </c>
      <c r="IK7" s="539">
        <f t="shared" si="153"/>
        <v>2</v>
      </c>
      <c r="IL7" s="539" t="str">
        <f t="shared" si="154"/>
        <v>2.0</v>
      </c>
      <c r="IM7" s="12">
        <v>3</v>
      </c>
      <c r="IN7" s="110">
        <v>3</v>
      </c>
      <c r="IO7" s="316">
        <v>7.3</v>
      </c>
      <c r="IP7" s="420">
        <v>7</v>
      </c>
      <c r="IQ7" s="420"/>
      <c r="IR7" s="6">
        <f t="shared" si="155"/>
        <v>7.1</v>
      </c>
      <c r="IS7" s="104">
        <f t="shared" si="156"/>
        <v>7.1</v>
      </c>
      <c r="IT7" s="784" t="str">
        <f t="shared" si="157"/>
        <v>7.1</v>
      </c>
      <c r="IU7" s="540" t="str">
        <f t="shared" si="158"/>
        <v>B</v>
      </c>
      <c r="IV7" s="539">
        <f t="shared" si="159"/>
        <v>3</v>
      </c>
      <c r="IW7" s="539" t="str">
        <f t="shared" si="160"/>
        <v>3.0</v>
      </c>
      <c r="IX7" s="12">
        <v>2</v>
      </c>
      <c r="IY7" s="110">
        <v>2</v>
      </c>
      <c r="IZ7" s="848">
        <v>7.2</v>
      </c>
      <c r="JA7" s="420">
        <v>7</v>
      </c>
      <c r="JB7" s="420"/>
      <c r="JC7" s="6">
        <f t="shared" si="161"/>
        <v>7.1</v>
      </c>
      <c r="JD7" s="104">
        <f t="shared" si="162"/>
        <v>7.1</v>
      </c>
      <c r="JE7" s="784" t="str">
        <f t="shared" si="163"/>
        <v>7.1</v>
      </c>
      <c r="JF7" s="540" t="str">
        <f t="shared" si="164"/>
        <v>B</v>
      </c>
      <c r="JG7" s="539">
        <f t="shared" si="165"/>
        <v>3</v>
      </c>
      <c r="JH7" s="539" t="str">
        <f t="shared" si="166"/>
        <v>3.0</v>
      </c>
      <c r="JI7" s="12">
        <v>3</v>
      </c>
      <c r="JJ7" s="110">
        <v>3</v>
      </c>
      <c r="JK7" s="706">
        <v>7</v>
      </c>
      <c r="JL7" s="834">
        <v>6</v>
      </c>
      <c r="JM7" s="420"/>
      <c r="JN7" s="6">
        <f t="shared" si="167"/>
        <v>6.4</v>
      </c>
      <c r="JO7" s="104">
        <f t="shared" si="168"/>
        <v>6.4</v>
      </c>
      <c r="JP7" s="784" t="str">
        <f t="shared" si="169"/>
        <v>6.4</v>
      </c>
      <c r="JQ7" s="540" t="str">
        <f t="shared" si="170"/>
        <v>C</v>
      </c>
      <c r="JR7" s="539">
        <f t="shared" si="171"/>
        <v>2</v>
      </c>
      <c r="JS7" s="539" t="str">
        <f t="shared" si="172"/>
        <v>2.0</v>
      </c>
      <c r="JT7" s="12">
        <v>1</v>
      </c>
      <c r="JU7" s="110">
        <v>1</v>
      </c>
      <c r="JV7" s="706">
        <v>7.2</v>
      </c>
      <c r="JW7" s="895">
        <v>8</v>
      </c>
      <c r="JX7" s="297"/>
      <c r="JY7" s="6">
        <f t="shared" si="173"/>
        <v>7.7</v>
      </c>
      <c r="JZ7" s="104">
        <f t="shared" si="174"/>
        <v>7.7</v>
      </c>
      <c r="KA7" s="784" t="str">
        <f t="shared" si="175"/>
        <v>7.7</v>
      </c>
      <c r="KB7" s="540" t="str">
        <f t="shared" si="176"/>
        <v>B</v>
      </c>
      <c r="KC7" s="539">
        <f t="shared" si="177"/>
        <v>3</v>
      </c>
      <c r="KD7" s="539" t="str">
        <f t="shared" si="178"/>
        <v>3.0</v>
      </c>
      <c r="KE7" s="12">
        <v>1</v>
      </c>
      <c r="KF7" s="110">
        <v>1</v>
      </c>
      <c r="KG7" s="920">
        <f t="shared" si="179"/>
        <v>20</v>
      </c>
      <c r="KH7" s="922">
        <f t="shared" si="180"/>
        <v>2.1749999999999998</v>
      </c>
      <c r="KI7" s="924" t="str">
        <f t="shared" si="181"/>
        <v>2.18</v>
      </c>
      <c r="KJ7" s="928" t="str">
        <f t="shared" si="182"/>
        <v>Lên lớp</v>
      </c>
      <c r="KK7" s="931">
        <f t="shared" si="183"/>
        <v>59</v>
      </c>
      <c r="KL7" s="922">
        <f t="shared" si="184"/>
        <v>1.9915254237288136</v>
      </c>
      <c r="KM7" s="924" t="str">
        <f t="shared" si="185"/>
        <v>1.99</v>
      </c>
      <c r="KN7" s="932">
        <f t="shared" si="186"/>
        <v>20</v>
      </c>
      <c r="KO7" s="840">
        <f t="shared" si="187"/>
        <v>6.1149999999999993</v>
      </c>
      <c r="KP7" s="933">
        <f t="shared" si="188"/>
        <v>2.1749999999999998</v>
      </c>
      <c r="KQ7" s="934">
        <f t="shared" si="189"/>
        <v>59</v>
      </c>
      <c r="KR7" s="935">
        <f t="shared" si="190"/>
        <v>5.8932203389830509</v>
      </c>
      <c r="KS7" s="936">
        <f t="shared" si="191"/>
        <v>1.9915254237288136</v>
      </c>
      <c r="KT7" s="928" t="str">
        <f t="shared" si="192"/>
        <v>Lên lớp</v>
      </c>
      <c r="KU7" s="113"/>
      <c r="KV7" s="848">
        <v>6.4</v>
      </c>
      <c r="KW7" s="420">
        <v>6</v>
      </c>
      <c r="KX7" s="420"/>
      <c r="KY7" s="723">
        <f t="shared" si="193"/>
        <v>6.2</v>
      </c>
      <c r="KZ7" s="724">
        <f t="shared" si="194"/>
        <v>6.2</v>
      </c>
      <c r="LA7" s="799" t="str">
        <f t="shared" si="195"/>
        <v>6.2</v>
      </c>
      <c r="LB7" s="725" t="str">
        <f t="shared" si="196"/>
        <v>C</v>
      </c>
      <c r="LC7" s="726">
        <f t="shared" si="197"/>
        <v>2</v>
      </c>
      <c r="LD7" s="726" t="str">
        <f t="shared" si="198"/>
        <v>2.0</v>
      </c>
      <c r="LE7" s="727">
        <v>2</v>
      </c>
      <c r="LF7" s="728">
        <v>2</v>
      </c>
      <c r="LG7" s="706">
        <v>8.6</v>
      </c>
      <c r="LH7" s="420">
        <v>8</v>
      </c>
      <c r="LI7" s="420"/>
      <c r="LJ7" s="723">
        <f t="shared" si="199"/>
        <v>8.1999999999999993</v>
      </c>
      <c r="LK7" s="724">
        <f t="shared" si="200"/>
        <v>8.1999999999999993</v>
      </c>
      <c r="LL7" s="799" t="str">
        <f t="shared" si="201"/>
        <v>8.2</v>
      </c>
      <c r="LM7" s="725" t="str">
        <f t="shared" si="202"/>
        <v>B+</v>
      </c>
      <c r="LN7" s="726">
        <f t="shared" si="203"/>
        <v>3.5</v>
      </c>
      <c r="LO7" s="726" t="str">
        <f t="shared" si="204"/>
        <v>3.5</v>
      </c>
      <c r="LP7" s="1037">
        <v>2</v>
      </c>
      <c r="LQ7" s="728">
        <v>2</v>
      </c>
      <c r="LR7" s="848">
        <v>6</v>
      </c>
      <c r="LS7" s="420">
        <v>7</v>
      </c>
      <c r="LT7" s="420"/>
      <c r="LU7" s="6">
        <f t="shared" si="205"/>
        <v>6.6</v>
      </c>
      <c r="LV7" s="104">
        <f t="shared" si="206"/>
        <v>6.6</v>
      </c>
      <c r="LW7" s="784" t="str">
        <f t="shared" si="207"/>
        <v>6.6</v>
      </c>
      <c r="LX7" s="540" t="str">
        <f t="shared" si="208"/>
        <v>C+</v>
      </c>
      <c r="LY7" s="539">
        <f t="shared" si="209"/>
        <v>2.5</v>
      </c>
      <c r="LZ7" s="539" t="str">
        <f t="shared" si="210"/>
        <v>2.5</v>
      </c>
      <c r="MA7" s="12">
        <v>4</v>
      </c>
      <c r="MB7" s="110">
        <v>4</v>
      </c>
      <c r="MC7" s="898">
        <v>6.4</v>
      </c>
      <c r="MD7" s="420">
        <v>8</v>
      </c>
      <c r="ME7" s="420"/>
      <c r="MF7" s="723">
        <f t="shared" si="211"/>
        <v>7.4</v>
      </c>
      <c r="MG7" s="724">
        <f t="shared" si="212"/>
        <v>7.4</v>
      </c>
      <c r="MH7" s="799" t="str">
        <f t="shared" si="213"/>
        <v>7.4</v>
      </c>
      <c r="MI7" s="725" t="str">
        <f t="shared" si="214"/>
        <v>B</v>
      </c>
      <c r="MJ7" s="726">
        <f t="shared" si="113"/>
        <v>3</v>
      </c>
      <c r="MK7" s="726" t="str">
        <f t="shared" si="114"/>
        <v>3.0</v>
      </c>
      <c r="ML7" s="727">
        <v>2</v>
      </c>
      <c r="MM7" s="728">
        <v>2</v>
      </c>
      <c r="MN7" s="706">
        <v>8</v>
      </c>
      <c r="MO7" s="420">
        <v>5</v>
      </c>
      <c r="MP7" s="420"/>
      <c r="MQ7" s="900">
        <f t="shared" si="215"/>
        <v>6.2</v>
      </c>
      <c r="MR7" s="902">
        <f t="shared" si="216"/>
        <v>6.2</v>
      </c>
      <c r="MS7" s="904" t="str">
        <f t="shared" si="217"/>
        <v>6.2</v>
      </c>
      <c r="MT7" s="906" t="str">
        <f t="shared" si="218"/>
        <v>C</v>
      </c>
      <c r="MU7" s="908">
        <f t="shared" si="219"/>
        <v>2</v>
      </c>
      <c r="MV7" s="908" t="str">
        <f t="shared" si="220"/>
        <v>2.0</v>
      </c>
      <c r="MW7" s="729">
        <v>2</v>
      </c>
      <c r="MX7" s="910">
        <v>2</v>
      </c>
      <c r="MY7" s="848">
        <v>7</v>
      </c>
      <c r="MZ7" s="420">
        <v>6</v>
      </c>
      <c r="NA7" s="420"/>
      <c r="NB7" s="900">
        <f t="shared" si="221"/>
        <v>6.4</v>
      </c>
      <c r="NC7" s="902">
        <f t="shared" si="222"/>
        <v>6.4</v>
      </c>
      <c r="ND7" s="904" t="str">
        <f t="shared" si="223"/>
        <v>6.4</v>
      </c>
      <c r="NE7" s="906" t="str">
        <f t="shared" si="224"/>
        <v>C</v>
      </c>
      <c r="NF7" s="908">
        <f t="shared" si="225"/>
        <v>2</v>
      </c>
      <c r="NG7" s="908" t="str">
        <f t="shared" si="226"/>
        <v>2.0</v>
      </c>
      <c r="NH7" s="729">
        <v>2</v>
      </c>
      <c r="NI7" s="910">
        <v>2</v>
      </c>
      <c r="NJ7" s="848">
        <v>6.5</v>
      </c>
      <c r="NK7" s="420">
        <v>6</v>
      </c>
      <c r="NL7" s="420"/>
      <c r="NM7" s="900">
        <f t="shared" si="227"/>
        <v>6.2</v>
      </c>
      <c r="NN7" s="902">
        <f t="shared" si="228"/>
        <v>6.2</v>
      </c>
      <c r="NO7" s="904" t="str">
        <f t="shared" si="229"/>
        <v>6.2</v>
      </c>
      <c r="NP7" s="906" t="str">
        <f t="shared" si="230"/>
        <v>C</v>
      </c>
      <c r="NQ7" s="908">
        <f t="shared" si="231"/>
        <v>2</v>
      </c>
      <c r="NR7" s="908" t="str">
        <f t="shared" si="232"/>
        <v>2.0</v>
      </c>
      <c r="NS7" s="729">
        <v>2</v>
      </c>
      <c r="NT7" s="910">
        <v>2</v>
      </c>
      <c r="NU7" s="848">
        <v>5.8</v>
      </c>
      <c r="NV7" s="420">
        <v>6</v>
      </c>
      <c r="NW7" s="420"/>
      <c r="NX7" s="900">
        <f t="shared" si="233"/>
        <v>5.9</v>
      </c>
      <c r="NY7" s="902">
        <f t="shared" si="234"/>
        <v>5.9</v>
      </c>
      <c r="NZ7" s="904" t="str">
        <f t="shared" si="235"/>
        <v>5.9</v>
      </c>
      <c r="OA7" s="906" t="str">
        <f t="shared" si="236"/>
        <v>C</v>
      </c>
      <c r="OB7" s="908">
        <f t="shared" si="237"/>
        <v>2</v>
      </c>
      <c r="OC7" s="908" t="str">
        <f t="shared" si="238"/>
        <v>2.0</v>
      </c>
      <c r="OD7" s="729">
        <v>2</v>
      </c>
      <c r="OE7" s="910">
        <v>2</v>
      </c>
      <c r="OF7" s="1069">
        <f t="shared" si="239"/>
        <v>18</v>
      </c>
      <c r="OG7" s="1070">
        <f t="shared" si="240"/>
        <v>2.3888888888888888</v>
      </c>
      <c r="OH7" s="1071" t="str">
        <f t="shared" si="241"/>
        <v>2.39</v>
      </c>
      <c r="OI7" s="1072" t="str">
        <f t="shared" si="242"/>
        <v>Lên lớp</v>
      </c>
      <c r="OJ7" s="1082">
        <f t="shared" si="243"/>
        <v>77</v>
      </c>
      <c r="OK7" s="1083">
        <f t="shared" si="244"/>
        <v>2.0844155844155843</v>
      </c>
      <c r="OL7" s="1084" t="str">
        <f t="shared" si="245"/>
        <v>2.08</v>
      </c>
      <c r="OM7" s="1082">
        <f t="shared" si="246"/>
        <v>18</v>
      </c>
      <c r="ON7" s="1075">
        <f t="shared" si="247"/>
        <v>2.3888888888888888</v>
      </c>
      <c r="OO7" s="1075">
        <f t="shared" si="248"/>
        <v>6.6333333333333337</v>
      </c>
      <c r="OP7" s="1076">
        <f t="shared" si="249"/>
        <v>77</v>
      </c>
      <c r="OQ7" s="1079">
        <f t="shared" si="250"/>
        <v>6.0662337662337666</v>
      </c>
      <c r="OR7" s="1077">
        <f t="shared" si="251"/>
        <v>2.0844155844155843</v>
      </c>
      <c r="OS7" s="1072" t="str">
        <f t="shared" si="252"/>
        <v>Lên lớp</v>
      </c>
      <c r="OT7" s="288"/>
      <c r="OU7" s="1335">
        <v>7.5</v>
      </c>
      <c r="OV7" s="1335">
        <v>6.5</v>
      </c>
      <c r="OW7" s="1340"/>
      <c r="OX7" s="1413">
        <f t="shared" si="253"/>
        <v>6.9</v>
      </c>
      <c r="OY7" s="1414">
        <f t="shared" si="254"/>
        <v>6.9</v>
      </c>
      <c r="OZ7" s="1415" t="str">
        <f t="shared" si="255"/>
        <v>6.9</v>
      </c>
      <c r="PA7" s="1416" t="str">
        <f t="shared" si="256"/>
        <v>C+</v>
      </c>
      <c r="PB7" s="1417">
        <f t="shared" si="257"/>
        <v>2.5</v>
      </c>
      <c r="PC7" s="1418" t="str">
        <f t="shared" si="258"/>
        <v>2.5</v>
      </c>
      <c r="PD7" s="1419">
        <v>6</v>
      </c>
      <c r="PE7" s="1427">
        <v>6</v>
      </c>
      <c r="PF7" s="1613">
        <v>8</v>
      </c>
      <c r="PG7" s="1335">
        <v>7</v>
      </c>
      <c r="PH7" s="1634">
        <f t="shared" si="259"/>
        <v>7.4</v>
      </c>
      <c r="PI7" s="1635" t="str">
        <f t="shared" si="260"/>
        <v>7.4</v>
      </c>
      <c r="PJ7" s="1636" t="str">
        <f t="shared" si="261"/>
        <v>B</v>
      </c>
      <c r="PK7" s="1637">
        <f t="shared" si="262"/>
        <v>3</v>
      </c>
      <c r="PL7" s="1637" t="str">
        <f t="shared" si="263"/>
        <v>3.0</v>
      </c>
      <c r="PM7" s="1638">
        <v>5</v>
      </c>
      <c r="PN7" s="1610">
        <v>5</v>
      </c>
      <c r="PO7" s="1511">
        <f t="shared" si="264"/>
        <v>11</v>
      </c>
      <c r="PP7" s="1070">
        <f t="shared" si="123"/>
        <v>2.7272727272727271</v>
      </c>
    </row>
    <row r="8" spans="1:432" s="46" customFormat="1" ht="20.25" customHeight="1" x14ac:dyDescent="0.25">
      <c r="A8" s="273">
        <v>20</v>
      </c>
      <c r="B8" s="273" t="s">
        <v>23</v>
      </c>
      <c r="C8" s="273" t="s">
        <v>90</v>
      </c>
      <c r="D8" s="391" t="s">
        <v>91</v>
      </c>
      <c r="E8" s="392" t="s">
        <v>92</v>
      </c>
      <c r="F8" s="196"/>
      <c r="G8" s="101" t="s">
        <v>93</v>
      </c>
      <c r="H8" s="273" t="s">
        <v>28</v>
      </c>
      <c r="I8" s="215" t="s">
        <v>84</v>
      </c>
      <c r="J8" s="126">
        <v>5.3</v>
      </c>
      <c r="K8" s="784" t="str">
        <f t="shared" si="0"/>
        <v>5.3</v>
      </c>
      <c r="L8" s="540" t="str">
        <f t="shared" si="1"/>
        <v>D+</v>
      </c>
      <c r="M8" s="539">
        <f t="shared" si="2"/>
        <v>1.5</v>
      </c>
      <c r="N8" s="208" t="str">
        <f t="shared" si="3"/>
        <v>1.5</v>
      </c>
      <c r="O8" s="126">
        <v>6.5</v>
      </c>
      <c r="P8" s="784" t="str">
        <f t="shared" si="4"/>
        <v>6.5</v>
      </c>
      <c r="Q8" s="540" t="str">
        <f t="shared" si="5"/>
        <v>C+</v>
      </c>
      <c r="R8" s="539">
        <f t="shared" si="6"/>
        <v>2.5</v>
      </c>
      <c r="S8" s="208" t="str">
        <f t="shared" si="7"/>
        <v>2.5</v>
      </c>
      <c r="T8" s="126">
        <v>6.5</v>
      </c>
      <c r="U8" s="278">
        <v>7</v>
      </c>
      <c r="V8" s="39"/>
      <c r="W8" s="6">
        <f t="shared" si="8"/>
        <v>6.8</v>
      </c>
      <c r="X8" s="104">
        <f t="shared" si="9"/>
        <v>6.8</v>
      </c>
      <c r="Y8" s="784" t="str">
        <f t="shared" si="10"/>
        <v>6.8</v>
      </c>
      <c r="Z8" s="540" t="str">
        <f t="shared" si="11"/>
        <v>C+</v>
      </c>
      <c r="AA8" s="539">
        <f t="shared" si="12"/>
        <v>2.5</v>
      </c>
      <c r="AB8" s="539" t="str">
        <f t="shared" si="13"/>
        <v>2.5</v>
      </c>
      <c r="AC8" s="12">
        <v>3</v>
      </c>
      <c r="AD8" s="112">
        <v>3</v>
      </c>
      <c r="AE8" s="126">
        <v>7</v>
      </c>
      <c r="AF8" s="278">
        <v>6</v>
      </c>
      <c r="AG8" s="39"/>
      <c r="AH8" s="163">
        <f t="shared" si="14"/>
        <v>6.4</v>
      </c>
      <c r="AI8" s="164">
        <f t="shared" si="15"/>
        <v>6.4</v>
      </c>
      <c r="AJ8" s="786" t="str">
        <f t="shared" si="16"/>
        <v>6.4</v>
      </c>
      <c r="AK8" s="158" t="str">
        <f t="shared" si="17"/>
        <v>C</v>
      </c>
      <c r="AL8" s="165">
        <f t="shared" si="18"/>
        <v>2</v>
      </c>
      <c r="AM8" s="165" t="str">
        <f t="shared" si="19"/>
        <v>2.0</v>
      </c>
      <c r="AN8" s="378">
        <v>3</v>
      </c>
      <c r="AO8" s="314">
        <v>3</v>
      </c>
      <c r="AP8" s="119">
        <v>5.3</v>
      </c>
      <c r="AQ8" s="278">
        <v>5</v>
      </c>
      <c r="AR8" s="5"/>
      <c r="AS8" s="6">
        <f t="shared" si="20"/>
        <v>5.0999999999999996</v>
      </c>
      <c r="AT8" s="104">
        <f t="shared" si="21"/>
        <v>5.0999999999999996</v>
      </c>
      <c r="AU8" s="784" t="str">
        <f t="shared" si="22"/>
        <v>5.1</v>
      </c>
      <c r="AV8" s="540" t="str">
        <f t="shared" si="23"/>
        <v>D+</v>
      </c>
      <c r="AW8" s="539">
        <f t="shared" si="24"/>
        <v>1.5</v>
      </c>
      <c r="AX8" s="539" t="str">
        <f t="shared" si="25"/>
        <v>1.5</v>
      </c>
      <c r="AY8" s="12">
        <v>3</v>
      </c>
      <c r="AZ8" s="112">
        <v>3</v>
      </c>
      <c r="BA8" s="126">
        <v>7</v>
      </c>
      <c r="BB8" s="278">
        <v>7</v>
      </c>
      <c r="BC8" s="5"/>
      <c r="BD8" s="6">
        <f t="shared" si="26"/>
        <v>7</v>
      </c>
      <c r="BE8" s="104">
        <f t="shared" si="27"/>
        <v>7</v>
      </c>
      <c r="BF8" s="784" t="str">
        <f t="shared" si="28"/>
        <v>7.0</v>
      </c>
      <c r="BG8" s="540" t="str">
        <f t="shared" si="29"/>
        <v>B</v>
      </c>
      <c r="BH8" s="539">
        <f t="shared" si="30"/>
        <v>3</v>
      </c>
      <c r="BI8" s="539" t="str">
        <f t="shared" si="31"/>
        <v>3.0</v>
      </c>
      <c r="BJ8" s="12">
        <v>4</v>
      </c>
      <c r="BK8" s="112">
        <v>4</v>
      </c>
      <c r="BL8" s="706">
        <v>5</v>
      </c>
      <c r="BM8" s="699">
        <v>4</v>
      </c>
      <c r="BN8" s="699"/>
      <c r="BO8" s="6">
        <f t="shared" si="32"/>
        <v>4.4000000000000004</v>
      </c>
      <c r="BP8" s="104">
        <f t="shared" si="33"/>
        <v>4.4000000000000004</v>
      </c>
      <c r="BQ8" s="784" t="str">
        <f t="shared" si="34"/>
        <v>4.4</v>
      </c>
      <c r="BR8" s="540" t="str">
        <f t="shared" si="35"/>
        <v>D</v>
      </c>
      <c r="BS8" s="539">
        <f t="shared" si="36"/>
        <v>1</v>
      </c>
      <c r="BT8" s="539" t="str">
        <f t="shared" si="37"/>
        <v>1.0</v>
      </c>
      <c r="BU8" s="12">
        <v>3</v>
      </c>
      <c r="BV8" s="110">
        <v>3</v>
      </c>
      <c r="BW8" s="706">
        <v>8</v>
      </c>
      <c r="BX8" s="420">
        <v>9</v>
      </c>
      <c r="BY8" s="420"/>
      <c r="BZ8" s="6">
        <f t="shared" si="38"/>
        <v>8.6</v>
      </c>
      <c r="CA8" s="104">
        <f t="shared" si="39"/>
        <v>8.6</v>
      </c>
      <c r="CB8" s="784" t="str">
        <f t="shared" si="40"/>
        <v>8.6</v>
      </c>
      <c r="CC8" s="540" t="str">
        <f t="shared" si="41"/>
        <v>A</v>
      </c>
      <c r="CD8" s="539">
        <f t="shared" si="42"/>
        <v>4</v>
      </c>
      <c r="CE8" s="539" t="str">
        <f t="shared" si="43"/>
        <v>4.0</v>
      </c>
      <c r="CF8" s="12">
        <v>2</v>
      </c>
      <c r="CG8" s="110">
        <v>2</v>
      </c>
      <c r="CH8" s="365">
        <f t="shared" si="44"/>
        <v>18</v>
      </c>
      <c r="CI8" s="363">
        <f t="shared" si="45"/>
        <v>2.2777777777777777</v>
      </c>
      <c r="CJ8" s="355" t="str">
        <f t="shared" si="46"/>
        <v>2.28</v>
      </c>
      <c r="CK8" s="356" t="str">
        <f t="shared" si="47"/>
        <v>Lên lớp</v>
      </c>
      <c r="CL8" s="357">
        <f t="shared" si="48"/>
        <v>18</v>
      </c>
      <c r="CM8" s="358">
        <f t="shared" si="49"/>
        <v>2.2777777777777777</v>
      </c>
      <c r="CN8" s="356" t="str">
        <f t="shared" si="50"/>
        <v>Lên lớp</v>
      </c>
      <c r="CO8" s="288"/>
      <c r="CP8" s="706">
        <v>7</v>
      </c>
      <c r="CQ8" s="699">
        <v>7</v>
      </c>
      <c r="CR8" s="699"/>
      <c r="CS8" s="6">
        <f t="shared" si="51"/>
        <v>7</v>
      </c>
      <c r="CT8" s="104">
        <f t="shared" si="52"/>
        <v>7</v>
      </c>
      <c r="CU8" s="784" t="str">
        <f t="shared" si="53"/>
        <v>7.0</v>
      </c>
      <c r="CV8" s="540" t="str">
        <f t="shared" si="54"/>
        <v>B</v>
      </c>
      <c r="CW8" s="539">
        <f t="shared" si="55"/>
        <v>3</v>
      </c>
      <c r="CX8" s="539" t="str">
        <f t="shared" si="56"/>
        <v>3.0</v>
      </c>
      <c r="CY8" s="12">
        <v>2</v>
      </c>
      <c r="CZ8" s="488">
        <v>2</v>
      </c>
      <c r="DA8" s="120">
        <v>5.2</v>
      </c>
      <c r="DB8" s="273">
        <v>4</v>
      </c>
      <c r="DC8" s="273"/>
      <c r="DD8" s="6">
        <f t="shared" si="57"/>
        <v>4.5</v>
      </c>
      <c r="DE8" s="104">
        <f t="shared" si="58"/>
        <v>4.5</v>
      </c>
      <c r="DF8" s="784" t="str">
        <f t="shared" si="59"/>
        <v>4.5</v>
      </c>
      <c r="DG8" s="540" t="str">
        <f t="shared" si="60"/>
        <v>D</v>
      </c>
      <c r="DH8" s="539">
        <f t="shared" si="61"/>
        <v>1</v>
      </c>
      <c r="DI8" s="539" t="str">
        <f t="shared" si="62"/>
        <v>1.0</v>
      </c>
      <c r="DJ8" s="12">
        <v>3</v>
      </c>
      <c r="DK8" s="488">
        <v>3</v>
      </c>
      <c r="DL8" s="316">
        <v>5.8</v>
      </c>
      <c r="DM8" s="699">
        <v>4</v>
      </c>
      <c r="DN8" s="699"/>
      <c r="DO8" s="6">
        <f t="shared" si="63"/>
        <v>4.7</v>
      </c>
      <c r="DP8" s="104">
        <f t="shared" si="64"/>
        <v>4.7</v>
      </c>
      <c r="DQ8" s="784" t="str">
        <f t="shared" si="65"/>
        <v>4.7</v>
      </c>
      <c r="DR8" s="540" t="str">
        <f t="shared" si="66"/>
        <v>D</v>
      </c>
      <c r="DS8" s="539">
        <f t="shared" si="67"/>
        <v>1</v>
      </c>
      <c r="DT8" s="539" t="str">
        <f t="shared" si="68"/>
        <v>1.0</v>
      </c>
      <c r="DU8" s="12">
        <v>2</v>
      </c>
      <c r="DV8" s="488">
        <v>2</v>
      </c>
      <c r="DW8" s="706">
        <v>8</v>
      </c>
      <c r="DX8" s="699">
        <v>6</v>
      </c>
      <c r="DY8" s="699"/>
      <c r="DZ8" s="6">
        <f t="shared" si="69"/>
        <v>6.8</v>
      </c>
      <c r="EA8" s="104">
        <f t="shared" si="70"/>
        <v>6.8</v>
      </c>
      <c r="EB8" s="784" t="str">
        <f t="shared" si="71"/>
        <v>6.8</v>
      </c>
      <c r="EC8" s="540" t="str">
        <f t="shared" si="72"/>
        <v>C+</v>
      </c>
      <c r="ED8" s="539">
        <f t="shared" si="73"/>
        <v>2.5</v>
      </c>
      <c r="EE8" s="539" t="str">
        <f t="shared" si="74"/>
        <v>2.5</v>
      </c>
      <c r="EF8" s="12">
        <v>2</v>
      </c>
      <c r="EG8" s="488">
        <v>2</v>
      </c>
      <c r="EH8" s="706">
        <v>7.7</v>
      </c>
      <c r="EI8" s="699">
        <v>8</v>
      </c>
      <c r="EJ8" s="699"/>
      <c r="EK8" s="6">
        <f t="shared" si="75"/>
        <v>7.9</v>
      </c>
      <c r="EL8" s="104">
        <f t="shared" si="76"/>
        <v>7.9</v>
      </c>
      <c r="EM8" s="784" t="str">
        <f t="shared" si="77"/>
        <v>7.9</v>
      </c>
      <c r="EN8" s="540" t="str">
        <f t="shared" si="78"/>
        <v>B</v>
      </c>
      <c r="EO8" s="539">
        <f t="shared" si="79"/>
        <v>3</v>
      </c>
      <c r="EP8" s="539" t="str">
        <f t="shared" si="80"/>
        <v>3.0</v>
      </c>
      <c r="EQ8" s="12">
        <v>4</v>
      </c>
      <c r="ER8" s="488">
        <v>4</v>
      </c>
      <c r="ES8" s="706">
        <v>7</v>
      </c>
      <c r="ET8" s="699">
        <v>7</v>
      </c>
      <c r="EU8" s="699"/>
      <c r="EV8" s="6">
        <f t="shared" si="81"/>
        <v>7</v>
      </c>
      <c r="EW8" s="104">
        <f t="shared" si="82"/>
        <v>7</v>
      </c>
      <c r="EX8" s="784" t="str">
        <f t="shared" si="83"/>
        <v>7.0</v>
      </c>
      <c r="EY8" s="540" t="str">
        <f t="shared" si="84"/>
        <v>B</v>
      </c>
      <c r="EZ8" s="539">
        <f t="shared" si="85"/>
        <v>3</v>
      </c>
      <c r="FA8" s="539" t="str">
        <f t="shared" si="86"/>
        <v>3.0</v>
      </c>
      <c r="FB8" s="12">
        <v>2</v>
      </c>
      <c r="FC8" s="488">
        <v>2</v>
      </c>
      <c r="FD8" s="706">
        <v>8.9</v>
      </c>
      <c r="FE8" s="699">
        <v>9</v>
      </c>
      <c r="FF8" s="699"/>
      <c r="FG8" s="6">
        <f t="shared" si="87"/>
        <v>9</v>
      </c>
      <c r="FH8" s="104">
        <f t="shared" si="88"/>
        <v>9</v>
      </c>
      <c r="FI8" s="784" t="str">
        <f t="shared" si="89"/>
        <v>9.0</v>
      </c>
      <c r="FJ8" s="540" t="str">
        <f t="shared" si="90"/>
        <v>A</v>
      </c>
      <c r="FK8" s="539">
        <f t="shared" si="91"/>
        <v>4</v>
      </c>
      <c r="FL8" s="539" t="str">
        <f t="shared" si="92"/>
        <v>4.0</v>
      </c>
      <c r="FM8" s="12">
        <v>3</v>
      </c>
      <c r="FN8" s="488">
        <v>3</v>
      </c>
      <c r="FO8" s="316">
        <v>7.1</v>
      </c>
      <c r="FP8" s="699">
        <v>8</v>
      </c>
      <c r="FQ8" s="699"/>
      <c r="FR8" s="6">
        <f t="shared" si="93"/>
        <v>7.6</v>
      </c>
      <c r="FS8" s="104">
        <f t="shared" si="94"/>
        <v>7.6</v>
      </c>
      <c r="FT8" s="784" t="str">
        <f t="shared" si="95"/>
        <v>7.6</v>
      </c>
      <c r="FU8" s="540" t="str">
        <f t="shared" si="96"/>
        <v>B</v>
      </c>
      <c r="FV8" s="539">
        <f t="shared" si="97"/>
        <v>3</v>
      </c>
      <c r="FW8" s="539" t="str">
        <f t="shared" si="98"/>
        <v>3.0</v>
      </c>
      <c r="FX8" s="12">
        <v>3</v>
      </c>
      <c r="FY8" s="488">
        <v>3</v>
      </c>
      <c r="FZ8" s="559">
        <f t="shared" si="99"/>
        <v>21</v>
      </c>
      <c r="GA8" s="354">
        <f t="shared" si="100"/>
        <v>2.6190476190476191</v>
      </c>
      <c r="GB8" s="355" t="str">
        <f t="shared" si="101"/>
        <v>2.62</v>
      </c>
      <c r="GC8" s="699" t="str">
        <f t="shared" si="102"/>
        <v>Lên lớp</v>
      </c>
      <c r="GD8" s="559">
        <f t="shared" si="103"/>
        <v>39</v>
      </c>
      <c r="GE8" s="354">
        <f t="shared" si="104"/>
        <v>2.4615384615384617</v>
      </c>
      <c r="GF8" s="355" t="str">
        <f t="shared" si="105"/>
        <v>2.46</v>
      </c>
      <c r="GG8" s="661">
        <f t="shared" si="106"/>
        <v>39</v>
      </c>
      <c r="GH8" s="789">
        <f t="shared" si="124"/>
        <v>6.6461538461538456</v>
      </c>
      <c r="GI8" s="662">
        <f t="shared" si="107"/>
        <v>2.4615384615384617</v>
      </c>
      <c r="GJ8" s="663" t="str">
        <f t="shared" si="108"/>
        <v>Lên lớp</v>
      </c>
      <c r="GK8" s="288"/>
      <c r="GL8" s="706">
        <v>7</v>
      </c>
      <c r="GM8" s="420">
        <v>4</v>
      </c>
      <c r="GN8" s="420"/>
      <c r="GO8" s="6">
        <f t="shared" si="125"/>
        <v>5.2</v>
      </c>
      <c r="GP8" s="104">
        <f t="shared" si="126"/>
        <v>5.2</v>
      </c>
      <c r="GQ8" s="784" t="str">
        <f t="shared" si="127"/>
        <v>5.2</v>
      </c>
      <c r="GR8" s="540" t="str">
        <f t="shared" si="128"/>
        <v>D+</v>
      </c>
      <c r="GS8" s="539">
        <f t="shared" si="129"/>
        <v>1.5</v>
      </c>
      <c r="GT8" s="539" t="str">
        <f t="shared" si="130"/>
        <v>1.5</v>
      </c>
      <c r="GU8" s="12">
        <v>2</v>
      </c>
      <c r="GV8" s="110">
        <v>2</v>
      </c>
      <c r="GW8" s="706">
        <v>6.2</v>
      </c>
      <c r="GX8" s="420">
        <v>6</v>
      </c>
      <c r="GY8" s="420"/>
      <c r="GZ8" s="6">
        <f t="shared" si="131"/>
        <v>6.1</v>
      </c>
      <c r="HA8" s="104">
        <f t="shared" si="132"/>
        <v>6.1</v>
      </c>
      <c r="HB8" s="784" t="str">
        <f t="shared" si="133"/>
        <v>6.1</v>
      </c>
      <c r="HC8" s="540" t="str">
        <f t="shared" si="134"/>
        <v>C</v>
      </c>
      <c r="HD8" s="539">
        <f t="shared" si="135"/>
        <v>2</v>
      </c>
      <c r="HE8" s="539" t="str">
        <f t="shared" si="136"/>
        <v>2.0</v>
      </c>
      <c r="HF8" s="12">
        <v>2</v>
      </c>
      <c r="HG8" s="110">
        <v>2</v>
      </c>
      <c r="HH8" s="706">
        <v>8.1</v>
      </c>
      <c r="HI8" s="420">
        <v>9</v>
      </c>
      <c r="HJ8" s="420"/>
      <c r="HK8" s="6">
        <f t="shared" si="137"/>
        <v>8.6</v>
      </c>
      <c r="HL8" s="104">
        <f t="shared" si="138"/>
        <v>8.6</v>
      </c>
      <c r="HM8" s="784" t="str">
        <f t="shared" si="139"/>
        <v>8.6</v>
      </c>
      <c r="HN8" s="540" t="str">
        <f t="shared" si="140"/>
        <v>A</v>
      </c>
      <c r="HO8" s="539">
        <f t="shared" si="141"/>
        <v>4</v>
      </c>
      <c r="HP8" s="539" t="str">
        <f t="shared" si="142"/>
        <v>4.0</v>
      </c>
      <c r="HQ8" s="12">
        <v>3</v>
      </c>
      <c r="HR8" s="110">
        <v>3</v>
      </c>
      <c r="HS8" s="706">
        <v>7</v>
      </c>
      <c r="HT8" s="420">
        <v>6</v>
      </c>
      <c r="HU8" s="420"/>
      <c r="HV8" s="6">
        <f t="shared" si="143"/>
        <v>6.4</v>
      </c>
      <c r="HW8" s="104">
        <f t="shared" si="144"/>
        <v>6.4</v>
      </c>
      <c r="HX8" s="784" t="str">
        <f t="shared" si="145"/>
        <v>6.4</v>
      </c>
      <c r="HY8" s="540" t="str">
        <f t="shared" si="146"/>
        <v>C</v>
      </c>
      <c r="HZ8" s="539">
        <f t="shared" si="147"/>
        <v>2</v>
      </c>
      <c r="IA8" s="539" t="str">
        <f t="shared" si="148"/>
        <v>2.0</v>
      </c>
      <c r="IB8" s="12">
        <v>3</v>
      </c>
      <c r="IC8" s="110">
        <v>3</v>
      </c>
      <c r="ID8" s="706">
        <v>7</v>
      </c>
      <c r="IE8" s="420">
        <v>7</v>
      </c>
      <c r="IF8" s="420"/>
      <c r="IG8" s="6">
        <f t="shared" si="149"/>
        <v>7</v>
      </c>
      <c r="IH8" s="104">
        <f t="shared" si="150"/>
        <v>7</v>
      </c>
      <c r="II8" s="784" t="str">
        <f t="shared" si="151"/>
        <v>7.0</v>
      </c>
      <c r="IJ8" s="540" t="str">
        <f t="shared" si="152"/>
        <v>B</v>
      </c>
      <c r="IK8" s="539">
        <f t="shared" si="153"/>
        <v>3</v>
      </c>
      <c r="IL8" s="539" t="str">
        <f t="shared" si="154"/>
        <v>3.0</v>
      </c>
      <c r="IM8" s="12">
        <v>3</v>
      </c>
      <c r="IN8" s="110">
        <v>3</v>
      </c>
      <c r="IO8" s="316">
        <v>7.3</v>
      </c>
      <c r="IP8" s="420">
        <v>9</v>
      </c>
      <c r="IQ8" s="420"/>
      <c r="IR8" s="6">
        <f t="shared" si="155"/>
        <v>8.3000000000000007</v>
      </c>
      <c r="IS8" s="104">
        <f t="shared" si="156"/>
        <v>8.3000000000000007</v>
      </c>
      <c r="IT8" s="784" t="str">
        <f t="shared" si="157"/>
        <v>8.3</v>
      </c>
      <c r="IU8" s="540" t="str">
        <f t="shared" si="158"/>
        <v>B+</v>
      </c>
      <c r="IV8" s="539">
        <f t="shared" si="159"/>
        <v>3.5</v>
      </c>
      <c r="IW8" s="539" t="str">
        <f t="shared" si="160"/>
        <v>3.5</v>
      </c>
      <c r="IX8" s="12">
        <v>2</v>
      </c>
      <c r="IY8" s="110">
        <v>2</v>
      </c>
      <c r="IZ8" s="848">
        <v>8</v>
      </c>
      <c r="JA8" s="420">
        <v>8</v>
      </c>
      <c r="JB8" s="420"/>
      <c r="JC8" s="6">
        <f t="shared" si="161"/>
        <v>8</v>
      </c>
      <c r="JD8" s="104">
        <f t="shared" si="162"/>
        <v>8</v>
      </c>
      <c r="JE8" s="784" t="str">
        <f t="shared" si="163"/>
        <v>8.0</v>
      </c>
      <c r="JF8" s="540" t="str">
        <f t="shared" si="164"/>
        <v>B+</v>
      </c>
      <c r="JG8" s="539">
        <f t="shared" si="165"/>
        <v>3.5</v>
      </c>
      <c r="JH8" s="539" t="str">
        <f t="shared" si="166"/>
        <v>3.5</v>
      </c>
      <c r="JI8" s="12">
        <v>3</v>
      </c>
      <c r="JJ8" s="110">
        <v>3</v>
      </c>
      <c r="JK8" s="706">
        <v>8.6</v>
      </c>
      <c r="JL8" s="834">
        <v>6</v>
      </c>
      <c r="JM8" s="420"/>
      <c r="JN8" s="6">
        <f t="shared" si="167"/>
        <v>7</v>
      </c>
      <c r="JO8" s="104">
        <f t="shared" si="168"/>
        <v>7</v>
      </c>
      <c r="JP8" s="784" t="str">
        <f t="shared" si="169"/>
        <v>7.0</v>
      </c>
      <c r="JQ8" s="540" t="str">
        <f t="shared" si="170"/>
        <v>B</v>
      </c>
      <c r="JR8" s="539">
        <f t="shared" si="171"/>
        <v>3</v>
      </c>
      <c r="JS8" s="539" t="str">
        <f t="shared" si="172"/>
        <v>3.0</v>
      </c>
      <c r="JT8" s="12">
        <v>1</v>
      </c>
      <c r="JU8" s="110">
        <v>1</v>
      </c>
      <c r="JV8" s="706">
        <v>7.6</v>
      </c>
      <c r="JW8" s="895">
        <v>8</v>
      </c>
      <c r="JX8" s="297"/>
      <c r="JY8" s="6">
        <f t="shared" si="173"/>
        <v>7.8</v>
      </c>
      <c r="JZ8" s="104">
        <f t="shared" si="174"/>
        <v>7.8</v>
      </c>
      <c r="KA8" s="784" t="str">
        <f t="shared" si="175"/>
        <v>7.8</v>
      </c>
      <c r="KB8" s="540" t="str">
        <f t="shared" si="176"/>
        <v>B</v>
      </c>
      <c r="KC8" s="539">
        <f t="shared" si="177"/>
        <v>3</v>
      </c>
      <c r="KD8" s="539" t="str">
        <f t="shared" si="178"/>
        <v>3.0</v>
      </c>
      <c r="KE8" s="12">
        <v>1</v>
      </c>
      <c r="KF8" s="110">
        <v>1</v>
      </c>
      <c r="KG8" s="920">
        <f t="shared" si="179"/>
        <v>20</v>
      </c>
      <c r="KH8" s="922">
        <f t="shared" si="180"/>
        <v>2.875</v>
      </c>
      <c r="KI8" s="924" t="str">
        <f t="shared" si="181"/>
        <v>2.88</v>
      </c>
      <c r="KJ8" s="928" t="str">
        <f t="shared" si="182"/>
        <v>Lên lớp</v>
      </c>
      <c r="KK8" s="931">
        <f t="shared" si="183"/>
        <v>59</v>
      </c>
      <c r="KL8" s="922">
        <f t="shared" si="184"/>
        <v>2.6016949152542375</v>
      </c>
      <c r="KM8" s="924" t="str">
        <f t="shared" si="185"/>
        <v>2.60</v>
      </c>
      <c r="KN8" s="932">
        <f t="shared" si="186"/>
        <v>20</v>
      </c>
      <c r="KO8" s="840">
        <f t="shared" si="187"/>
        <v>7.2</v>
      </c>
      <c r="KP8" s="933">
        <f t="shared" si="188"/>
        <v>2.875</v>
      </c>
      <c r="KQ8" s="934">
        <f t="shared" si="189"/>
        <v>59</v>
      </c>
      <c r="KR8" s="935">
        <f t="shared" si="190"/>
        <v>6.8338983050847455</v>
      </c>
      <c r="KS8" s="936">
        <f t="shared" si="191"/>
        <v>2.6016949152542375</v>
      </c>
      <c r="KT8" s="928" t="str">
        <f t="shared" si="192"/>
        <v>Lên lớp</v>
      </c>
      <c r="KU8" s="113"/>
      <c r="KV8" s="848">
        <v>7</v>
      </c>
      <c r="KW8" s="420">
        <v>6</v>
      </c>
      <c r="KX8" s="420"/>
      <c r="KY8" s="723">
        <f t="shared" si="193"/>
        <v>6.4</v>
      </c>
      <c r="KZ8" s="724">
        <f t="shared" si="194"/>
        <v>6.4</v>
      </c>
      <c r="LA8" s="799" t="str">
        <f t="shared" si="195"/>
        <v>6.4</v>
      </c>
      <c r="LB8" s="725" t="str">
        <f t="shared" si="196"/>
        <v>C</v>
      </c>
      <c r="LC8" s="726">
        <f t="shared" si="197"/>
        <v>2</v>
      </c>
      <c r="LD8" s="726" t="str">
        <f t="shared" si="198"/>
        <v>2.0</v>
      </c>
      <c r="LE8" s="727">
        <v>2</v>
      </c>
      <c r="LF8" s="728">
        <v>2</v>
      </c>
      <c r="LG8" s="706">
        <v>8.6</v>
      </c>
      <c r="LH8" s="420">
        <v>8</v>
      </c>
      <c r="LI8" s="420"/>
      <c r="LJ8" s="723">
        <f t="shared" si="199"/>
        <v>8.1999999999999993</v>
      </c>
      <c r="LK8" s="724">
        <f t="shared" si="200"/>
        <v>8.1999999999999993</v>
      </c>
      <c r="LL8" s="799" t="str">
        <f t="shared" si="201"/>
        <v>8.2</v>
      </c>
      <c r="LM8" s="725" t="str">
        <f t="shared" si="202"/>
        <v>B+</v>
      </c>
      <c r="LN8" s="726">
        <f t="shared" si="203"/>
        <v>3.5</v>
      </c>
      <c r="LO8" s="726" t="str">
        <f t="shared" si="204"/>
        <v>3.5</v>
      </c>
      <c r="LP8" s="1037">
        <v>2</v>
      </c>
      <c r="LQ8" s="728">
        <v>2</v>
      </c>
      <c r="LR8" s="848">
        <v>8.1</v>
      </c>
      <c r="LS8" s="420">
        <v>8</v>
      </c>
      <c r="LT8" s="420"/>
      <c r="LU8" s="6">
        <f t="shared" si="205"/>
        <v>8</v>
      </c>
      <c r="LV8" s="104">
        <f t="shared" si="206"/>
        <v>8</v>
      </c>
      <c r="LW8" s="784" t="str">
        <f t="shared" si="207"/>
        <v>8.0</v>
      </c>
      <c r="LX8" s="540" t="str">
        <f t="shared" si="208"/>
        <v>B+</v>
      </c>
      <c r="LY8" s="539">
        <f t="shared" si="209"/>
        <v>3.5</v>
      </c>
      <c r="LZ8" s="539" t="str">
        <f t="shared" si="210"/>
        <v>3.5</v>
      </c>
      <c r="MA8" s="12">
        <v>4</v>
      </c>
      <c r="MB8" s="110">
        <v>4</v>
      </c>
      <c r="MC8" s="706">
        <v>6.8</v>
      </c>
      <c r="MD8" s="420">
        <v>8</v>
      </c>
      <c r="ME8" s="420"/>
      <c r="MF8" s="723">
        <f t="shared" si="211"/>
        <v>7.5</v>
      </c>
      <c r="MG8" s="724">
        <f t="shared" si="212"/>
        <v>7.5</v>
      </c>
      <c r="MH8" s="799" t="str">
        <f t="shared" si="213"/>
        <v>7.5</v>
      </c>
      <c r="MI8" s="725" t="str">
        <f t="shared" si="214"/>
        <v>B</v>
      </c>
      <c r="MJ8" s="726">
        <f t="shared" si="113"/>
        <v>3</v>
      </c>
      <c r="MK8" s="726" t="str">
        <f t="shared" si="114"/>
        <v>3.0</v>
      </c>
      <c r="ML8" s="727">
        <v>2</v>
      </c>
      <c r="MM8" s="728">
        <v>2</v>
      </c>
      <c r="MN8" s="706">
        <v>7</v>
      </c>
      <c r="MO8" s="420">
        <v>7</v>
      </c>
      <c r="MP8" s="420"/>
      <c r="MQ8" s="900">
        <f t="shared" si="215"/>
        <v>7</v>
      </c>
      <c r="MR8" s="902">
        <f t="shared" si="216"/>
        <v>7</v>
      </c>
      <c r="MS8" s="904" t="str">
        <f t="shared" si="217"/>
        <v>7.0</v>
      </c>
      <c r="MT8" s="906" t="str">
        <f t="shared" si="218"/>
        <v>B</v>
      </c>
      <c r="MU8" s="908">
        <f t="shared" si="219"/>
        <v>3</v>
      </c>
      <c r="MV8" s="908" t="str">
        <f t="shared" si="220"/>
        <v>3.0</v>
      </c>
      <c r="MW8" s="729">
        <v>2</v>
      </c>
      <c r="MX8" s="910">
        <v>2</v>
      </c>
      <c r="MY8" s="848">
        <v>8.3000000000000007</v>
      </c>
      <c r="MZ8" s="420">
        <v>9</v>
      </c>
      <c r="NA8" s="420"/>
      <c r="NB8" s="900">
        <f t="shared" si="221"/>
        <v>8.6999999999999993</v>
      </c>
      <c r="NC8" s="902">
        <f t="shared" si="222"/>
        <v>8.6999999999999993</v>
      </c>
      <c r="ND8" s="904" t="str">
        <f t="shared" si="223"/>
        <v>8.7</v>
      </c>
      <c r="NE8" s="906" t="str">
        <f t="shared" si="224"/>
        <v>A</v>
      </c>
      <c r="NF8" s="908">
        <f t="shared" si="225"/>
        <v>4</v>
      </c>
      <c r="NG8" s="908" t="str">
        <f t="shared" si="226"/>
        <v>4.0</v>
      </c>
      <c r="NH8" s="729">
        <v>2</v>
      </c>
      <c r="NI8" s="910">
        <v>2</v>
      </c>
      <c r="NJ8" s="848">
        <v>8.3000000000000007</v>
      </c>
      <c r="NK8" s="420">
        <v>9</v>
      </c>
      <c r="NL8" s="420"/>
      <c r="NM8" s="900">
        <f t="shared" si="227"/>
        <v>8.6999999999999993</v>
      </c>
      <c r="NN8" s="902">
        <f t="shared" si="228"/>
        <v>8.6999999999999993</v>
      </c>
      <c r="NO8" s="904" t="str">
        <f t="shared" si="229"/>
        <v>8.7</v>
      </c>
      <c r="NP8" s="906" t="str">
        <f t="shared" si="230"/>
        <v>A</v>
      </c>
      <c r="NQ8" s="908">
        <f t="shared" si="231"/>
        <v>4</v>
      </c>
      <c r="NR8" s="908" t="str">
        <f t="shared" si="232"/>
        <v>4.0</v>
      </c>
      <c r="NS8" s="729">
        <v>2</v>
      </c>
      <c r="NT8" s="910">
        <v>2</v>
      </c>
      <c r="NU8" s="848">
        <v>8.5</v>
      </c>
      <c r="NV8" s="420">
        <v>9</v>
      </c>
      <c r="NW8" s="420"/>
      <c r="NX8" s="900">
        <f t="shared" si="233"/>
        <v>8.8000000000000007</v>
      </c>
      <c r="NY8" s="902">
        <f t="shared" si="234"/>
        <v>8.8000000000000007</v>
      </c>
      <c r="NZ8" s="904" t="str">
        <f t="shared" si="235"/>
        <v>8.8</v>
      </c>
      <c r="OA8" s="906" t="str">
        <f t="shared" si="236"/>
        <v>A</v>
      </c>
      <c r="OB8" s="908">
        <f t="shared" si="237"/>
        <v>4</v>
      </c>
      <c r="OC8" s="908" t="str">
        <f t="shared" si="238"/>
        <v>4.0</v>
      </c>
      <c r="OD8" s="729">
        <v>2</v>
      </c>
      <c r="OE8" s="910">
        <v>2</v>
      </c>
      <c r="OF8" s="1069">
        <f t="shared" si="239"/>
        <v>18</v>
      </c>
      <c r="OG8" s="1070">
        <f t="shared" si="240"/>
        <v>3.3888888888888888</v>
      </c>
      <c r="OH8" s="1071" t="str">
        <f t="shared" si="241"/>
        <v>3.39</v>
      </c>
      <c r="OI8" s="1072" t="str">
        <f t="shared" si="242"/>
        <v>Lên lớp</v>
      </c>
      <c r="OJ8" s="1082">
        <f t="shared" si="243"/>
        <v>77</v>
      </c>
      <c r="OK8" s="1083">
        <f t="shared" si="244"/>
        <v>2.7857142857142856</v>
      </c>
      <c r="OL8" s="1084" t="str">
        <f t="shared" si="245"/>
        <v>2.79</v>
      </c>
      <c r="OM8" s="1082">
        <f t="shared" si="246"/>
        <v>18</v>
      </c>
      <c r="ON8" s="1075">
        <f t="shared" si="247"/>
        <v>3.3888888888888888</v>
      </c>
      <c r="OO8" s="1075">
        <f t="shared" si="248"/>
        <v>7.9222222222222216</v>
      </c>
      <c r="OP8" s="1076">
        <f t="shared" si="249"/>
        <v>77</v>
      </c>
      <c r="OQ8" s="1079">
        <f t="shared" si="250"/>
        <v>7.0883116883116877</v>
      </c>
      <c r="OR8" s="1077">
        <f t="shared" si="251"/>
        <v>2.7857142857142856</v>
      </c>
      <c r="OS8" s="1072" t="str">
        <f t="shared" si="252"/>
        <v>Lên lớp</v>
      </c>
      <c r="OU8" s="1335">
        <v>9</v>
      </c>
      <c r="OV8" s="1340">
        <v>7</v>
      </c>
      <c r="OW8" s="1340"/>
      <c r="OX8" s="1413">
        <f t="shared" si="253"/>
        <v>7.8</v>
      </c>
      <c r="OY8" s="1414">
        <f t="shared" si="254"/>
        <v>7.8</v>
      </c>
      <c r="OZ8" s="1415" t="str">
        <f t="shared" si="255"/>
        <v>7.8</v>
      </c>
      <c r="PA8" s="1416" t="str">
        <f t="shared" si="256"/>
        <v>B</v>
      </c>
      <c r="PB8" s="1417">
        <f t="shared" si="257"/>
        <v>3</v>
      </c>
      <c r="PC8" s="1418" t="str">
        <f t="shared" si="258"/>
        <v>3.0</v>
      </c>
      <c r="PD8" s="1419">
        <v>6</v>
      </c>
      <c r="PE8" s="1427">
        <v>6</v>
      </c>
      <c r="PF8" s="1613">
        <v>9</v>
      </c>
      <c r="PG8" s="1335">
        <v>8.6</v>
      </c>
      <c r="PH8" s="1634">
        <f t="shared" si="259"/>
        <v>8.8000000000000007</v>
      </c>
      <c r="PI8" s="1635" t="str">
        <f t="shared" si="260"/>
        <v>8.8</v>
      </c>
      <c r="PJ8" s="1636" t="str">
        <f t="shared" si="261"/>
        <v>A</v>
      </c>
      <c r="PK8" s="1637">
        <f t="shared" si="262"/>
        <v>4</v>
      </c>
      <c r="PL8" s="1637" t="str">
        <f t="shared" si="263"/>
        <v>4.0</v>
      </c>
      <c r="PM8" s="1638">
        <v>5</v>
      </c>
      <c r="PN8" s="1610">
        <v>5</v>
      </c>
      <c r="PO8" s="1511">
        <f t="shared" si="264"/>
        <v>11</v>
      </c>
      <c r="PP8" s="1070">
        <f t="shared" si="123"/>
        <v>3.4545454545454546</v>
      </c>
    </row>
    <row r="9" spans="1:432" ht="20.25" customHeight="1" x14ac:dyDescent="0.25">
      <c r="A9" s="273">
        <v>21</v>
      </c>
      <c r="B9" s="273" t="s">
        <v>23</v>
      </c>
      <c r="C9" s="273" t="s">
        <v>94</v>
      </c>
      <c r="D9" s="391" t="s">
        <v>95</v>
      </c>
      <c r="E9" s="392" t="s">
        <v>28</v>
      </c>
      <c r="F9" s="196"/>
      <c r="G9" s="101" t="s">
        <v>96</v>
      </c>
      <c r="H9" s="273" t="s">
        <v>28</v>
      </c>
      <c r="I9" s="215" t="s">
        <v>97</v>
      </c>
      <c r="J9" s="120">
        <v>5.5</v>
      </c>
      <c r="K9" s="784" t="str">
        <f t="shared" si="0"/>
        <v>5.5</v>
      </c>
      <c r="L9" s="540" t="str">
        <f t="shared" si="1"/>
        <v>C</v>
      </c>
      <c r="M9" s="539">
        <f t="shared" si="2"/>
        <v>2</v>
      </c>
      <c r="N9" s="208" t="str">
        <f t="shared" si="3"/>
        <v>2.0</v>
      </c>
      <c r="O9" s="120">
        <v>7.2</v>
      </c>
      <c r="P9" s="784" t="str">
        <f t="shared" si="4"/>
        <v>7.2</v>
      </c>
      <c r="Q9" s="540" t="str">
        <f t="shared" si="5"/>
        <v>B</v>
      </c>
      <c r="R9" s="539">
        <f t="shared" si="6"/>
        <v>3</v>
      </c>
      <c r="S9" s="208" t="str">
        <f t="shared" si="7"/>
        <v>3.0</v>
      </c>
      <c r="T9" s="120">
        <v>7.3</v>
      </c>
      <c r="U9" s="273">
        <v>6</v>
      </c>
      <c r="V9" s="20"/>
      <c r="W9" s="6">
        <f t="shared" si="8"/>
        <v>6.5</v>
      </c>
      <c r="X9" s="104">
        <f t="shared" si="9"/>
        <v>6.5</v>
      </c>
      <c r="Y9" s="784" t="str">
        <f t="shared" si="10"/>
        <v>6.5</v>
      </c>
      <c r="Z9" s="540" t="str">
        <f t="shared" si="11"/>
        <v>C+</v>
      </c>
      <c r="AA9" s="539">
        <f t="shared" si="12"/>
        <v>2.5</v>
      </c>
      <c r="AB9" s="539" t="str">
        <f t="shared" si="13"/>
        <v>2.5</v>
      </c>
      <c r="AC9" s="12">
        <v>3</v>
      </c>
      <c r="AD9" s="112">
        <v>3</v>
      </c>
      <c r="AE9" s="120">
        <v>5</v>
      </c>
      <c r="AF9" s="273">
        <v>3</v>
      </c>
      <c r="AG9" s="273">
        <v>5</v>
      </c>
      <c r="AH9" s="163">
        <f t="shared" si="14"/>
        <v>3.8</v>
      </c>
      <c r="AI9" s="164">
        <f t="shared" si="15"/>
        <v>5</v>
      </c>
      <c r="AJ9" s="786" t="str">
        <f t="shared" si="16"/>
        <v>5.0</v>
      </c>
      <c r="AK9" s="158" t="str">
        <f t="shared" si="17"/>
        <v>D+</v>
      </c>
      <c r="AL9" s="165">
        <f t="shared" si="18"/>
        <v>1.5</v>
      </c>
      <c r="AM9" s="165" t="str">
        <f t="shared" si="19"/>
        <v>1.5</v>
      </c>
      <c r="AN9" s="378">
        <v>3</v>
      </c>
      <c r="AO9" s="314">
        <v>3</v>
      </c>
      <c r="AP9" s="120">
        <v>5.3</v>
      </c>
      <c r="AQ9" s="273">
        <v>5</v>
      </c>
      <c r="AR9" s="20"/>
      <c r="AS9" s="6">
        <f t="shared" si="20"/>
        <v>5.0999999999999996</v>
      </c>
      <c r="AT9" s="104">
        <f t="shared" si="21"/>
        <v>5.0999999999999996</v>
      </c>
      <c r="AU9" s="784" t="str">
        <f t="shared" si="22"/>
        <v>5.1</v>
      </c>
      <c r="AV9" s="540" t="str">
        <f t="shared" si="23"/>
        <v>D+</v>
      </c>
      <c r="AW9" s="539">
        <f t="shared" si="24"/>
        <v>1.5</v>
      </c>
      <c r="AX9" s="539" t="str">
        <f t="shared" si="25"/>
        <v>1.5</v>
      </c>
      <c r="AY9" s="12">
        <v>3</v>
      </c>
      <c r="AZ9" s="112">
        <v>3</v>
      </c>
      <c r="BA9" s="706">
        <v>6.7</v>
      </c>
      <c r="BB9" s="699">
        <v>8</v>
      </c>
      <c r="BC9" s="20"/>
      <c r="BD9" s="6">
        <f t="shared" si="26"/>
        <v>7.5</v>
      </c>
      <c r="BE9" s="104">
        <f t="shared" si="27"/>
        <v>7.5</v>
      </c>
      <c r="BF9" s="784" t="str">
        <f t="shared" si="28"/>
        <v>7.5</v>
      </c>
      <c r="BG9" s="540" t="str">
        <f t="shared" si="29"/>
        <v>B</v>
      </c>
      <c r="BH9" s="539">
        <f t="shared" si="30"/>
        <v>3</v>
      </c>
      <c r="BI9" s="539" t="str">
        <f t="shared" si="31"/>
        <v>3.0</v>
      </c>
      <c r="BJ9" s="12">
        <v>4</v>
      </c>
      <c r="BK9" s="112">
        <v>4</v>
      </c>
      <c r="BL9" s="706">
        <v>5</v>
      </c>
      <c r="BM9" s="699">
        <v>5</v>
      </c>
      <c r="BN9" s="699"/>
      <c r="BO9" s="6">
        <f t="shared" si="32"/>
        <v>5</v>
      </c>
      <c r="BP9" s="104">
        <f t="shared" si="33"/>
        <v>5</v>
      </c>
      <c r="BQ9" s="784" t="str">
        <f t="shared" si="34"/>
        <v>5.0</v>
      </c>
      <c r="BR9" s="540" t="str">
        <f t="shared" si="35"/>
        <v>D+</v>
      </c>
      <c r="BS9" s="539">
        <f t="shared" si="36"/>
        <v>1.5</v>
      </c>
      <c r="BT9" s="539" t="str">
        <f t="shared" si="37"/>
        <v>1.5</v>
      </c>
      <c r="BU9" s="12">
        <v>3</v>
      </c>
      <c r="BV9" s="110">
        <v>3</v>
      </c>
      <c r="BW9" s="706">
        <v>7.3</v>
      </c>
      <c r="BX9" s="420">
        <v>8</v>
      </c>
      <c r="BY9" s="420"/>
      <c r="BZ9" s="6">
        <f t="shared" si="38"/>
        <v>7.7</v>
      </c>
      <c r="CA9" s="104">
        <f t="shared" si="39"/>
        <v>7.7</v>
      </c>
      <c r="CB9" s="784" t="str">
        <f t="shared" si="40"/>
        <v>7.7</v>
      </c>
      <c r="CC9" s="540" t="str">
        <f t="shared" si="41"/>
        <v>B</v>
      </c>
      <c r="CD9" s="539">
        <f t="shared" si="42"/>
        <v>3</v>
      </c>
      <c r="CE9" s="539" t="str">
        <f t="shared" si="43"/>
        <v>3.0</v>
      </c>
      <c r="CF9" s="12">
        <v>2</v>
      </c>
      <c r="CG9" s="110">
        <v>2</v>
      </c>
      <c r="CH9" s="365">
        <f t="shared" si="44"/>
        <v>18</v>
      </c>
      <c r="CI9" s="363">
        <f t="shared" si="45"/>
        <v>2.1666666666666665</v>
      </c>
      <c r="CJ9" s="355" t="str">
        <f t="shared" si="46"/>
        <v>2.17</v>
      </c>
      <c r="CK9" s="356" t="str">
        <f t="shared" si="47"/>
        <v>Lên lớp</v>
      </c>
      <c r="CL9" s="357">
        <f t="shared" si="48"/>
        <v>18</v>
      </c>
      <c r="CM9" s="358">
        <f t="shared" si="49"/>
        <v>2.1666666666666665</v>
      </c>
      <c r="CN9" s="356" t="str">
        <f t="shared" si="50"/>
        <v>Lên lớp</v>
      </c>
      <c r="CO9" s="288"/>
      <c r="CP9" s="706">
        <v>8</v>
      </c>
      <c r="CQ9" s="699">
        <v>7</v>
      </c>
      <c r="CR9" s="699"/>
      <c r="CS9" s="6">
        <f t="shared" si="51"/>
        <v>7.4</v>
      </c>
      <c r="CT9" s="104">
        <f t="shared" si="52"/>
        <v>7.4</v>
      </c>
      <c r="CU9" s="784" t="str">
        <f t="shared" si="53"/>
        <v>7.4</v>
      </c>
      <c r="CV9" s="540" t="str">
        <f t="shared" si="54"/>
        <v>B</v>
      </c>
      <c r="CW9" s="539">
        <f t="shared" si="55"/>
        <v>3</v>
      </c>
      <c r="CX9" s="539" t="str">
        <f t="shared" si="56"/>
        <v>3.0</v>
      </c>
      <c r="CY9" s="12">
        <v>2</v>
      </c>
      <c r="CZ9" s="488">
        <v>2</v>
      </c>
      <c r="DA9" s="120">
        <v>5.4</v>
      </c>
      <c r="DB9" s="273">
        <v>6</v>
      </c>
      <c r="DC9" s="273"/>
      <c r="DD9" s="6">
        <f t="shared" si="57"/>
        <v>5.8</v>
      </c>
      <c r="DE9" s="104">
        <f t="shared" si="58"/>
        <v>5.8</v>
      </c>
      <c r="DF9" s="784" t="str">
        <f t="shared" si="59"/>
        <v>5.8</v>
      </c>
      <c r="DG9" s="540" t="str">
        <f t="shared" si="60"/>
        <v>C</v>
      </c>
      <c r="DH9" s="539">
        <f t="shared" si="61"/>
        <v>2</v>
      </c>
      <c r="DI9" s="539" t="str">
        <f t="shared" si="62"/>
        <v>2.0</v>
      </c>
      <c r="DJ9" s="12">
        <v>3</v>
      </c>
      <c r="DK9" s="488">
        <v>3</v>
      </c>
      <c r="DL9" s="316">
        <v>5.3</v>
      </c>
      <c r="DM9" s="699">
        <v>4</v>
      </c>
      <c r="DN9" s="699"/>
      <c r="DO9" s="6">
        <f t="shared" si="63"/>
        <v>4.5</v>
      </c>
      <c r="DP9" s="104">
        <f t="shared" si="64"/>
        <v>4.5</v>
      </c>
      <c r="DQ9" s="784" t="str">
        <f t="shared" si="65"/>
        <v>4.5</v>
      </c>
      <c r="DR9" s="540" t="str">
        <f t="shared" si="66"/>
        <v>D</v>
      </c>
      <c r="DS9" s="539">
        <f t="shared" si="67"/>
        <v>1</v>
      </c>
      <c r="DT9" s="539" t="str">
        <f t="shared" si="68"/>
        <v>1.0</v>
      </c>
      <c r="DU9" s="12">
        <v>2</v>
      </c>
      <c r="DV9" s="488">
        <v>2</v>
      </c>
      <c r="DW9" s="706">
        <v>8.1999999999999993</v>
      </c>
      <c r="DX9" s="699">
        <v>5</v>
      </c>
      <c r="DY9" s="699"/>
      <c r="DZ9" s="6">
        <f t="shared" si="69"/>
        <v>6.3</v>
      </c>
      <c r="EA9" s="104">
        <f t="shared" si="70"/>
        <v>6.3</v>
      </c>
      <c r="EB9" s="784" t="str">
        <f t="shared" si="71"/>
        <v>6.3</v>
      </c>
      <c r="EC9" s="540" t="str">
        <f t="shared" si="72"/>
        <v>C</v>
      </c>
      <c r="ED9" s="539">
        <f t="shared" si="73"/>
        <v>2</v>
      </c>
      <c r="EE9" s="539" t="str">
        <f t="shared" si="74"/>
        <v>2.0</v>
      </c>
      <c r="EF9" s="12">
        <v>2</v>
      </c>
      <c r="EG9" s="488">
        <v>2</v>
      </c>
      <c r="EH9" s="706">
        <v>5.9</v>
      </c>
      <c r="EI9" s="699">
        <v>6</v>
      </c>
      <c r="EJ9" s="699"/>
      <c r="EK9" s="6">
        <f t="shared" si="75"/>
        <v>6</v>
      </c>
      <c r="EL9" s="104">
        <f t="shared" si="76"/>
        <v>6</v>
      </c>
      <c r="EM9" s="784" t="str">
        <f t="shared" si="77"/>
        <v>6.0</v>
      </c>
      <c r="EN9" s="540" t="str">
        <f t="shared" si="78"/>
        <v>C</v>
      </c>
      <c r="EO9" s="539">
        <f t="shared" si="79"/>
        <v>2</v>
      </c>
      <c r="EP9" s="539" t="str">
        <f t="shared" si="80"/>
        <v>2.0</v>
      </c>
      <c r="EQ9" s="12">
        <v>4</v>
      </c>
      <c r="ER9" s="488">
        <v>4</v>
      </c>
      <c r="ES9" s="706">
        <v>6.6</v>
      </c>
      <c r="ET9" s="699">
        <v>4</v>
      </c>
      <c r="EU9" s="699"/>
      <c r="EV9" s="6">
        <f t="shared" si="81"/>
        <v>5</v>
      </c>
      <c r="EW9" s="104">
        <f t="shared" si="82"/>
        <v>5</v>
      </c>
      <c r="EX9" s="784" t="str">
        <f t="shared" si="83"/>
        <v>5.0</v>
      </c>
      <c r="EY9" s="540" t="str">
        <f t="shared" si="84"/>
        <v>D+</v>
      </c>
      <c r="EZ9" s="539">
        <f t="shared" si="85"/>
        <v>1.5</v>
      </c>
      <c r="FA9" s="539" t="str">
        <f t="shared" si="86"/>
        <v>1.5</v>
      </c>
      <c r="FB9" s="12">
        <v>2</v>
      </c>
      <c r="FC9" s="488">
        <v>2</v>
      </c>
      <c r="FD9" s="706">
        <v>5.9</v>
      </c>
      <c r="FE9" s="699">
        <v>7</v>
      </c>
      <c r="FF9" s="699"/>
      <c r="FG9" s="6">
        <f t="shared" si="87"/>
        <v>6.6</v>
      </c>
      <c r="FH9" s="104">
        <f t="shared" si="88"/>
        <v>6.6</v>
      </c>
      <c r="FI9" s="784" t="str">
        <f t="shared" si="89"/>
        <v>6.6</v>
      </c>
      <c r="FJ9" s="540" t="str">
        <f t="shared" si="90"/>
        <v>C+</v>
      </c>
      <c r="FK9" s="539">
        <f t="shared" si="91"/>
        <v>2.5</v>
      </c>
      <c r="FL9" s="539" t="str">
        <f t="shared" si="92"/>
        <v>2.5</v>
      </c>
      <c r="FM9" s="12">
        <v>3</v>
      </c>
      <c r="FN9" s="488">
        <v>3</v>
      </c>
      <c r="FO9" s="316">
        <v>7.2</v>
      </c>
      <c r="FP9" s="699">
        <v>7</v>
      </c>
      <c r="FQ9" s="699"/>
      <c r="FR9" s="6">
        <f t="shared" si="93"/>
        <v>7.1</v>
      </c>
      <c r="FS9" s="104">
        <f t="shared" si="94"/>
        <v>7.1</v>
      </c>
      <c r="FT9" s="784" t="str">
        <f t="shared" si="95"/>
        <v>7.1</v>
      </c>
      <c r="FU9" s="540" t="str">
        <f t="shared" si="96"/>
        <v>B</v>
      </c>
      <c r="FV9" s="539">
        <f t="shared" si="97"/>
        <v>3</v>
      </c>
      <c r="FW9" s="539" t="str">
        <f t="shared" si="98"/>
        <v>3.0</v>
      </c>
      <c r="FX9" s="12">
        <v>3</v>
      </c>
      <c r="FY9" s="488">
        <v>3</v>
      </c>
      <c r="FZ9" s="559">
        <f t="shared" si="99"/>
        <v>21</v>
      </c>
      <c r="GA9" s="354">
        <f t="shared" si="100"/>
        <v>2.1666666666666665</v>
      </c>
      <c r="GB9" s="355" t="str">
        <f t="shared" si="101"/>
        <v>2.17</v>
      </c>
      <c r="GC9" s="699" t="str">
        <f t="shared" si="102"/>
        <v>Lên lớp</v>
      </c>
      <c r="GD9" s="559">
        <f t="shared" si="103"/>
        <v>39</v>
      </c>
      <c r="GE9" s="354">
        <f t="shared" si="104"/>
        <v>2.1666666666666665</v>
      </c>
      <c r="GF9" s="355" t="str">
        <f t="shared" si="105"/>
        <v>2.17</v>
      </c>
      <c r="GG9" s="661">
        <f t="shared" si="106"/>
        <v>39</v>
      </c>
      <c r="GH9" s="789">
        <f t="shared" si="124"/>
        <v>6.1307692307692312</v>
      </c>
      <c r="GI9" s="662">
        <f t="shared" si="107"/>
        <v>2.1666666666666665</v>
      </c>
      <c r="GJ9" s="663" t="str">
        <f t="shared" si="108"/>
        <v>Lên lớp</v>
      </c>
      <c r="GK9" s="288"/>
      <c r="GL9" s="706">
        <v>7.7</v>
      </c>
      <c r="GM9" s="420">
        <v>5</v>
      </c>
      <c r="GN9" s="420"/>
      <c r="GO9" s="6">
        <f t="shared" si="125"/>
        <v>6.1</v>
      </c>
      <c r="GP9" s="104">
        <f t="shared" si="126"/>
        <v>6.1</v>
      </c>
      <c r="GQ9" s="784" t="str">
        <f t="shared" si="127"/>
        <v>6.1</v>
      </c>
      <c r="GR9" s="540" t="str">
        <f t="shared" si="128"/>
        <v>C</v>
      </c>
      <c r="GS9" s="539">
        <f t="shared" si="129"/>
        <v>2</v>
      </c>
      <c r="GT9" s="539" t="str">
        <f t="shared" si="130"/>
        <v>2.0</v>
      </c>
      <c r="GU9" s="12">
        <v>2</v>
      </c>
      <c r="GV9" s="110">
        <v>2</v>
      </c>
      <c r="GW9" s="706">
        <v>7.2</v>
      </c>
      <c r="GX9" s="420">
        <v>7</v>
      </c>
      <c r="GY9" s="420"/>
      <c r="GZ9" s="6">
        <f t="shared" si="131"/>
        <v>7.1</v>
      </c>
      <c r="HA9" s="104">
        <f t="shared" si="132"/>
        <v>7.1</v>
      </c>
      <c r="HB9" s="784" t="str">
        <f t="shared" si="133"/>
        <v>7.1</v>
      </c>
      <c r="HC9" s="540" t="str">
        <f t="shared" si="134"/>
        <v>B</v>
      </c>
      <c r="HD9" s="539">
        <f t="shared" si="135"/>
        <v>3</v>
      </c>
      <c r="HE9" s="539" t="str">
        <f t="shared" si="136"/>
        <v>3.0</v>
      </c>
      <c r="HF9" s="12">
        <v>2</v>
      </c>
      <c r="HG9" s="110">
        <v>2</v>
      </c>
      <c r="HH9" s="706">
        <v>7.1</v>
      </c>
      <c r="HI9" s="420">
        <v>4</v>
      </c>
      <c r="HJ9" s="420"/>
      <c r="HK9" s="6">
        <f t="shared" si="137"/>
        <v>5.2</v>
      </c>
      <c r="HL9" s="104">
        <f t="shared" si="138"/>
        <v>5.2</v>
      </c>
      <c r="HM9" s="784" t="str">
        <f t="shared" si="139"/>
        <v>5.2</v>
      </c>
      <c r="HN9" s="540" t="str">
        <f t="shared" si="140"/>
        <v>D+</v>
      </c>
      <c r="HO9" s="539">
        <f t="shared" si="141"/>
        <v>1.5</v>
      </c>
      <c r="HP9" s="539" t="str">
        <f t="shared" si="142"/>
        <v>1.5</v>
      </c>
      <c r="HQ9" s="12">
        <v>3</v>
      </c>
      <c r="HR9" s="110">
        <v>3</v>
      </c>
      <c r="HS9" s="706">
        <v>5.7</v>
      </c>
      <c r="HT9" s="420">
        <v>7</v>
      </c>
      <c r="HU9" s="420"/>
      <c r="HV9" s="6">
        <f t="shared" si="143"/>
        <v>6.5</v>
      </c>
      <c r="HW9" s="104">
        <f t="shared" si="144"/>
        <v>6.5</v>
      </c>
      <c r="HX9" s="784" t="str">
        <f t="shared" si="145"/>
        <v>6.5</v>
      </c>
      <c r="HY9" s="540" t="str">
        <f t="shared" si="146"/>
        <v>C+</v>
      </c>
      <c r="HZ9" s="539">
        <f t="shared" si="147"/>
        <v>2.5</v>
      </c>
      <c r="IA9" s="539" t="str">
        <f t="shared" si="148"/>
        <v>2.5</v>
      </c>
      <c r="IB9" s="12">
        <v>3</v>
      </c>
      <c r="IC9" s="110">
        <v>3</v>
      </c>
      <c r="ID9" s="706">
        <v>5</v>
      </c>
      <c r="IE9" s="420">
        <v>3</v>
      </c>
      <c r="IF9" s="420">
        <v>6</v>
      </c>
      <c r="IG9" s="6">
        <f t="shared" si="149"/>
        <v>3.8</v>
      </c>
      <c r="IH9" s="104">
        <f t="shared" si="150"/>
        <v>5.6</v>
      </c>
      <c r="II9" s="784" t="str">
        <f t="shared" si="151"/>
        <v>5.6</v>
      </c>
      <c r="IJ9" s="540" t="str">
        <f t="shared" si="152"/>
        <v>C</v>
      </c>
      <c r="IK9" s="539">
        <f t="shared" si="153"/>
        <v>2</v>
      </c>
      <c r="IL9" s="539" t="str">
        <f t="shared" si="154"/>
        <v>2.0</v>
      </c>
      <c r="IM9" s="12">
        <v>3</v>
      </c>
      <c r="IN9" s="110">
        <v>3</v>
      </c>
      <c r="IO9" s="316">
        <v>7.7</v>
      </c>
      <c r="IP9" s="420">
        <v>8</v>
      </c>
      <c r="IQ9" s="420"/>
      <c r="IR9" s="6">
        <f t="shared" si="155"/>
        <v>7.9</v>
      </c>
      <c r="IS9" s="104">
        <f t="shared" si="156"/>
        <v>7.9</v>
      </c>
      <c r="IT9" s="784" t="str">
        <f t="shared" si="157"/>
        <v>7.9</v>
      </c>
      <c r="IU9" s="540" t="str">
        <f t="shared" si="158"/>
        <v>B</v>
      </c>
      <c r="IV9" s="539">
        <f t="shared" si="159"/>
        <v>3</v>
      </c>
      <c r="IW9" s="539" t="str">
        <f t="shared" si="160"/>
        <v>3.0</v>
      </c>
      <c r="IX9" s="12">
        <v>2</v>
      </c>
      <c r="IY9" s="110">
        <v>2</v>
      </c>
      <c r="IZ9" s="848">
        <v>7</v>
      </c>
      <c r="JA9" s="420">
        <v>7</v>
      </c>
      <c r="JB9" s="420"/>
      <c r="JC9" s="6">
        <f t="shared" si="161"/>
        <v>7</v>
      </c>
      <c r="JD9" s="104">
        <f t="shared" si="162"/>
        <v>7</v>
      </c>
      <c r="JE9" s="784" t="str">
        <f t="shared" si="163"/>
        <v>7.0</v>
      </c>
      <c r="JF9" s="540" t="str">
        <f t="shared" si="164"/>
        <v>B</v>
      </c>
      <c r="JG9" s="539">
        <f t="shared" si="165"/>
        <v>3</v>
      </c>
      <c r="JH9" s="539" t="str">
        <f t="shared" si="166"/>
        <v>3.0</v>
      </c>
      <c r="JI9" s="12">
        <v>3</v>
      </c>
      <c r="JJ9" s="110">
        <v>3</v>
      </c>
      <c r="JK9" s="706">
        <v>8</v>
      </c>
      <c r="JL9" s="834">
        <v>7</v>
      </c>
      <c r="JM9" s="420"/>
      <c r="JN9" s="6">
        <f t="shared" si="167"/>
        <v>7.4</v>
      </c>
      <c r="JO9" s="104">
        <f t="shared" si="168"/>
        <v>7.4</v>
      </c>
      <c r="JP9" s="784" t="str">
        <f t="shared" si="169"/>
        <v>7.4</v>
      </c>
      <c r="JQ9" s="540" t="str">
        <f t="shared" si="170"/>
        <v>B</v>
      </c>
      <c r="JR9" s="539">
        <f t="shared" si="171"/>
        <v>3</v>
      </c>
      <c r="JS9" s="539" t="str">
        <f t="shared" si="172"/>
        <v>3.0</v>
      </c>
      <c r="JT9" s="12">
        <v>1</v>
      </c>
      <c r="JU9" s="110">
        <v>1</v>
      </c>
      <c r="JV9" s="706">
        <v>7.2</v>
      </c>
      <c r="JW9" s="895">
        <v>8.5</v>
      </c>
      <c r="JX9" s="297"/>
      <c r="JY9" s="6">
        <f t="shared" si="173"/>
        <v>8</v>
      </c>
      <c r="JZ9" s="104">
        <f t="shared" si="174"/>
        <v>8</v>
      </c>
      <c r="KA9" s="784" t="str">
        <f t="shared" si="175"/>
        <v>8.0</v>
      </c>
      <c r="KB9" s="540" t="str">
        <f t="shared" si="176"/>
        <v>B+</v>
      </c>
      <c r="KC9" s="539">
        <f t="shared" si="177"/>
        <v>3.5</v>
      </c>
      <c r="KD9" s="539" t="str">
        <f t="shared" si="178"/>
        <v>3.5</v>
      </c>
      <c r="KE9" s="12">
        <v>1</v>
      </c>
      <c r="KF9" s="110">
        <v>1</v>
      </c>
      <c r="KG9" s="920">
        <f t="shared" si="179"/>
        <v>20</v>
      </c>
      <c r="KH9" s="922">
        <f t="shared" si="180"/>
        <v>2.4750000000000001</v>
      </c>
      <c r="KI9" s="924" t="str">
        <f t="shared" si="181"/>
        <v>2.48</v>
      </c>
      <c r="KJ9" s="928" t="str">
        <f t="shared" si="182"/>
        <v>Lên lớp</v>
      </c>
      <c r="KK9" s="931">
        <f t="shared" si="183"/>
        <v>59</v>
      </c>
      <c r="KL9" s="922">
        <f t="shared" si="184"/>
        <v>2.2711864406779663</v>
      </c>
      <c r="KM9" s="924" t="str">
        <f t="shared" si="185"/>
        <v>2.27</v>
      </c>
      <c r="KN9" s="932">
        <f t="shared" si="186"/>
        <v>20</v>
      </c>
      <c r="KO9" s="840">
        <f t="shared" si="187"/>
        <v>6.5250000000000004</v>
      </c>
      <c r="KP9" s="933">
        <f t="shared" si="188"/>
        <v>2.4750000000000001</v>
      </c>
      <c r="KQ9" s="934">
        <f t="shared" si="189"/>
        <v>59</v>
      </c>
      <c r="KR9" s="935">
        <f t="shared" si="190"/>
        <v>6.2644067796610177</v>
      </c>
      <c r="KS9" s="936">
        <f t="shared" si="191"/>
        <v>2.2711864406779663</v>
      </c>
      <c r="KT9" s="928" t="str">
        <f t="shared" si="192"/>
        <v>Lên lớp</v>
      </c>
      <c r="KU9" s="712"/>
      <c r="KV9" s="848">
        <v>7</v>
      </c>
      <c r="KW9" s="420">
        <v>4</v>
      </c>
      <c r="KX9" s="420"/>
      <c r="KY9" s="723">
        <f t="shared" si="193"/>
        <v>5.2</v>
      </c>
      <c r="KZ9" s="724">
        <f t="shared" si="194"/>
        <v>5.2</v>
      </c>
      <c r="LA9" s="799" t="str">
        <f t="shared" si="195"/>
        <v>5.2</v>
      </c>
      <c r="LB9" s="725" t="str">
        <f t="shared" si="196"/>
        <v>D+</v>
      </c>
      <c r="LC9" s="726">
        <f t="shared" si="197"/>
        <v>1.5</v>
      </c>
      <c r="LD9" s="726" t="str">
        <f t="shared" si="198"/>
        <v>1.5</v>
      </c>
      <c r="LE9" s="727">
        <v>2</v>
      </c>
      <c r="LF9" s="728">
        <v>2</v>
      </c>
      <c r="LG9" s="706">
        <v>8</v>
      </c>
      <c r="LH9" s="420">
        <v>8</v>
      </c>
      <c r="LI9" s="420"/>
      <c r="LJ9" s="723">
        <f t="shared" si="199"/>
        <v>8</v>
      </c>
      <c r="LK9" s="724">
        <f t="shared" si="200"/>
        <v>8</v>
      </c>
      <c r="LL9" s="799" t="str">
        <f t="shared" si="201"/>
        <v>8.0</v>
      </c>
      <c r="LM9" s="725" t="str">
        <f t="shared" si="202"/>
        <v>B+</v>
      </c>
      <c r="LN9" s="726">
        <f t="shared" si="203"/>
        <v>3.5</v>
      </c>
      <c r="LO9" s="726" t="str">
        <f t="shared" si="204"/>
        <v>3.5</v>
      </c>
      <c r="LP9" s="1037">
        <v>2</v>
      </c>
      <c r="LQ9" s="728">
        <v>2</v>
      </c>
      <c r="LR9" s="848">
        <v>6.3</v>
      </c>
      <c r="LS9" s="420">
        <v>8</v>
      </c>
      <c r="LT9" s="420"/>
      <c r="LU9" s="6">
        <f t="shared" si="205"/>
        <v>7.3</v>
      </c>
      <c r="LV9" s="104">
        <f t="shared" si="206"/>
        <v>7.3</v>
      </c>
      <c r="LW9" s="784" t="str">
        <f t="shared" si="207"/>
        <v>7.3</v>
      </c>
      <c r="LX9" s="540" t="str">
        <f t="shared" si="208"/>
        <v>B</v>
      </c>
      <c r="LY9" s="539">
        <f t="shared" si="209"/>
        <v>3</v>
      </c>
      <c r="LZ9" s="539" t="str">
        <f t="shared" si="210"/>
        <v>3.0</v>
      </c>
      <c r="MA9" s="12">
        <v>4</v>
      </c>
      <c r="MB9" s="110">
        <v>4</v>
      </c>
      <c r="MC9" s="706">
        <v>6.6</v>
      </c>
      <c r="MD9" s="420">
        <v>8</v>
      </c>
      <c r="ME9" s="420"/>
      <c r="MF9" s="723">
        <f t="shared" si="211"/>
        <v>7.4</v>
      </c>
      <c r="MG9" s="724">
        <f t="shared" si="212"/>
        <v>7.4</v>
      </c>
      <c r="MH9" s="799" t="str">
        <f t="shared" si="213"/>
        <v>7.4</v>
      </c>
      <c r="MI9" s="725" t="str">
        <f t="shared" si="214"/>
        <v>B</v>
      </c>
      <c r="MJ9" s="726">
        <f t="shared" si="113"/>
        <v>3</v>
      </c>
      <c r="MK9" s="726" t="str">
        <f t="shared" si="114"/>
        <v>3.0</v>
      </c>
      <c r="ML9" s="727">
        <v>2</v>
      </c>
      <c r="MM9" s="728">
        <v>2</v>
      </c>
      <c r="MN9" s="706">
        <v>7</v>
      </c>
      <c r="MO9" s="420">
        <v>7</v>
      </c>
      <c r="MP9" s="420"/>
      <c r="MQ9" s="900">
        <f t="shared" si="215"/>
        <v>7</v>
      </c>
      <c r="MR9" s="902">
        <f t="shared" si="216"/>
        <v>7</v>
      </c>
      <c r="MS9" s="904" t="str">
        <f t="shared" si="217"/>
        <v>7.0</v>
      </c>
      <c r="MT9" s="906" t="str">
        <f t="shared" si="218"/>
        <v>B</v>
      </c>
      <c r="MU9" s="908">
        <f t="shared" si="219"/>
        <v>3</v>
      </c>
      <c r="MV9" s="908" t="str">
        <f t="shared" si="220"/>
        <v>3.0</v>
      </c>
      <c r="MW9" s="729">
        <v>2</v>
      </c>
      <c r="MX9" s="910">
        <v>2</v>
      </c>
      <c r="MY9" s="848">
        <v>7.3</v>
      </c>
      <c r="MZ9" s="420">
        <v>8</v>
      </c>
      <c r="NA9" s="420"/>
      <c r="NB9" s="900">
        <f t="shared" si="221"/>
        <v>7.7</v>
      </c>
      <c r="NC9" s="902">
        <f t="shared" si="222"/>
        <v>7.7</v>
      </c>
      <c r="ND9" s="904" t="str">
        <f t="shared" si="223"/>
        <v>7.7</v>
      </c>
      <c r="NE9" s="906" t="str">
        <f t="shared" si="224"/>
        <v>B</v>
      </c>
      <c r="NF9" s="908">
        <f t="shared" si="225"/>
        <v>3</v>
      </c>
      <c r="NG9" s="908" t="str">
        <f t="shared" si="226"/>
        <v>3.0</v>
      </c>
      <c r="NH9" s="729">
        <v>2</v>
      </c>
      <c r="NI9" s="910">
        <v>2</v>
      </c>
      <c r="NJ9" s="848">
        <v>7.3</v>
      </c>
      <c r="NK9" s="420">
        <v>8</v>
      </c>
      <c r="NL9" s="420"/>
      <c r="NM9" s="900">
        <f t="shared" si="227"/>
        <v>7.7</v>
      </c>
      <c r="NN9" s="902">
        <f t="shared" si="228"/>
        <v>7.7</v>
      </c>
      <c r="NO9" s="904" t="str">
        <f t="shared" si="229"/>
        <v>7.7</v>
      </c>
      <c r="NP9" s="906" t="str">
        <f t="shared" si="230"/>
        <v>B</v>
      </c>
      <c r="NQ9" s="908">
        <f t="shared" si="231"/>
        <v>3</v>
      </c>
      <c r="NR9" s="908" t="str">
        <f t="shared" si="232"/>
        <v>3.0</v>
      </c>
      <c r="NS9" s="729">
        <v>2</v>
      </c>
      <c r="NT9" s="910">
        <v>2</v>
      </c>
      <c r="NU9" s="848">
        <v>7.3</v>
      </c>
      <c r="NV9" s="420">
        <v>9</v>
      </c>
      <c r="NW9" s="420"/>
      <c r="NX9" s="900">
        <f t="shared" si="233"/>
        <v>8.3000000000000007</v>
      </c>
      <c r="NY9" s="902">
        <f t="shared" si="234"/>
        <v>8.3000000000000007</v>
      </c>
      <c r="NZ9" s="904" t="str">
        <f t="shared" si="235"/>
        <v>8.3</v>
      </c>
      <c r="OA9" s="906" t="str">
        <f t="shared" si="236"/>
        <v>B+</v>
      </c>
      <c r="OB9" s="908">
        <f t="shared" si="237"/>
        <v>3.5</v>
      </c>
      <c r="OC9" s="908" t="str">
        <f t="shared" si="238"/>
        <v>3.5</v>
      </c>
      <c r="OD9" s="729">
        <v>2</v>
      </c>
      <c r="OE9" s="910">
        <v>2</v>
      </c>
      <c r="OF9" s="1069">
        <f t="shared" si="239"/>
        <v>18</v>
      </c>
      <c r="OG9" s="1070">
        <f t="shared" si="240"/>
        <v>2.9444444444444446</v>
      </c>
      <c r="OH9" s="1071" t="str">
        <f t="shared" si="241"/>
        <v>2.94</v>
      </c>
      <c r="OI9" s="1072" t="str">
        <f t="shared" si="242"/>
        <v>Lên lớp</v>
      </c>
      <c r="OJ9" s="1082">
        <f t="shared" si="243"/>
        <v>77</v>
      </c>
      <c r="OK9" s="1083">
        <f t="shared" si="244"/>
        <v>2.4285714285714284</v>
      </c>
      <c r="OL9" s="1084" t="str">
        <f t="shared" si="245"/>
        <v>2.43</v>
      </c>
      <c r="OM9" s="1082">
        <f t="shared" si="246"/>
        <v>18</v>
      </c>
      <c r="ON9" s="1075">
        <f t="shared" si="247"/>
        <v>2.9444444444444446</v>
      </c>
      <c r="OO9" s="1075">
        <f t="shared" si="248"/>
        <v>7.3222222222222229</v>
      </c>
      <c r="OP9" s="1076">
        <f t="shared" si="249"/>
        <v>77</v>
      </c>
      <c r="OQ9" s="1079">
        <f t="shared" si="250"/>
        <v>6.511688311688312</v>
      </c>
      <c r="OR9" s="1077">
        <f t="shared" si="251"/>
        <v>2.4285714285714284</v>
      </c>
      <c r="OS9" s="1072" t="str">
        <f t="shared" si="252"/>
        <v>Lên lớp</v>
      </c>
      <c r="OU9" s="1335">
        <v>7.8</v>
      </c>
      <c r="OV9" s="1340">
        <v>7</v>
      </c>
      <c r="OW9" s="1340"/>
      <c r="OX9" s="1413">
        <f t="shared" si="253"/>
        <v>7.3</v>
      </c>
      <c r="OY9" s="1414">
        <f t="shared" si="254"/>
        <v>7.3</v>
      </c>
      <c r="OZ9" s="1415" t="str">
        <f t="shared" si="255"/>
        <v>7.3</v>
      </c>
      <c r="PA9" s="1416" t="str">
        <f t="shared" si="256"/>
        <v>B</v>
      </c>
      <c r="PB9" s="1417">
        <f t="shared" si="257"/>
        <v>3</v>
      </c>
      <c r="PC9" s="1418" t="str">
        <f t="shared" si="258"/>
        <v>3.0</v>
      </c>
      <c r="PD9" s="1419">
        <v>6</v>
      </c>
      <c r="PE9" s="1427">
        <v>6</v>
      </c>
      <c r="PF9" s="1613">
        <v>8.1</v>
      </c>
      <c r="PG9" s="1335">
        <v>8.1</v>
      </c>
      <c r="PH9" s="1634">
        <f t="shared" si="259"/>
        <v>8.1</v>
      </c>
      <c r="PI9" s="1635" t="str">
        <f t="shared" si="260"/>
        <v>8.1</v>
      </c>
      <c r="PJ9" s="1636" t="str">
        <f t="shared" si="261"/>
        <v>B+</v>
      </c>
      <c r="PK9" s="1637">
        <f t="shared" si="262"/>
        <v>3.5</v>
      </c>
      <c r="PL9" s="1637" t="str">
        <f t="shared" si="263"/>
        <v>3.5</v>
      </c>
      <c r="PM9" s="1638">
        <v>5</v>
      </c>
      <c r="PN9" s="1610">
        <v>5</v>
      </c>
      <c r="PO9" s="1511">
        <f t="shared" si="264"/>
        <v>11</v>
      </c>
      <c r="PP9" s="1070">
        <f t="shared" si="123"/>
        <v>3.2272727272727271</v>
      </c>
    </row>
    <row r="10" spans="1:432" s="445" customFormat="1" ht="20.25" customHeight="1" x14ac:dyDescent="0.25">
      <c r="A10" s="273">
        <v>22</v>
      </c>
      <c r="B10" s="273" t="s">
        <v>23</v>
      </c>
      <c r="C10" s="273" t="s">
        <v>98</v>
      </c>
      <c r="D10" s="391" t="s">
        <v>99</v>
      </c>
      <c r="E10" s="392" t="s">
        <v>100</v>
      </c>
      <c r="F10" s="196"/>
      <c r="G10" s="101" t="s">
        <v>101</v>
      </c>
      <c r="H10" s="273" t="s">
        <v>28</v>
      </c>
      <c r="I10" s="215" t="s">
        <v>79</v>
      </c>
      <c r="J10" s="120">
        <v>5.5</v>
      </c>
      <c r="K10" s="784" t="str">
        <f t="shared" si="0"/>
        <v>5.5</v>
      </c>
      <c r="L10" s="540" t="str">
        <f t="shared" si="1"/>
        <v>C</v>
      </c>
      <c r="M10" s="539">
        <f t="shared" si="2"/>
        <v>2</v>
      </c>
      <c r="N10" s="208" t="str">
        <f t="shared" si="3"/>
        <v>2.0</v>
      </c>
      <c r="O10" s="120">
        <v>6.9</v>
      </c>
      <c r="P10" s="784" t="str">
        <f t="shared" si="4"/>
        <v>6.9</v>
      </c>
      <c r="Q10" s="540" t="str">
        <f t="shared" si="5"/>
        <v>C+</v>
      </c>
      <c r="R10" s="539">
        <f t="shared" si="6"/>
        <v>2.5</v>
      </c>
      <c r="S10" s="208" t="str">
        <f t="shared" si="7"/>
        <v>2.5</v>
      </c>
      <c r="T10" s="120">
        <v>7.2</v>
      </c>
      <c r="U10" s="273">
        <v>8</v>
      </c>
      <c r="V10" s="196"/>
      <c r="W10" s="6">
        <f t="shared" si="8"/>
        <v>7.7</v>
      </c>
      <c r="X10" s="104">
        <f t="shared" si="9"/>
        <v>7.7</v>
      </c>
      <c r="Y10" s="784" t="str">
        <f t="shared" si="10"/>
        <v>7.7</v>
      </c>
      <c r="Z10" s="540" t="str">
        <f t="shared" si="11"/>
        <v>B</v>
      </c>
      <c r="AA10" s="539">
        <f t="shared" si="12"/>
        <v>3</v>
      </c>
      <c r="AB10" s="539" t="str">
        <f t="shared" si="13"/>
        <v>3.0</v>
      </c>
      <c r="AC10" s="12">
        <v>3</v>
      </c>
      <c r="AD10" s="112">
        <v>3</v>
      </c>
      <c r="AE10" s="120">
        <v>6.8</v>
      </c>
      <c r="AF10" s="273">
        <v>7</v>
      </c>
      <c r="AG10" s="196"/>
      <c r="AH10" s="163">
        <f t="shared" si="14"/>
        <v>6.9</v>
      </c>
      <c r="AI10" s="164">
        <f t="shared" si="15"/>
        <v>6.9</v>
      </c>
      <c r="AJ10" s="786" t="str">
        <f t="shared" si="16"/>
        <v>6.9</v>
      </c>
      <c r="AK10" s="158" t="str">
        <f t="shared" si="17"/>
        <v>C+</v>
      </c>
      <c r="AL10" s="165">
        <f t="shared" si="18"/>
        <v>2.5</v>
      </c>
      <c r="AM10" s="165" t="str">
        <f t="shared" si="19"/>
        <v>2.5</v>
      </c>
      <c r="AN10" s="378">
        <v>3</v>
      </c>
      <c r="AO10" s="314">
        <v>3</v>
      </c>
      <c r="AP10" s="120">
        <v>7.5</v>
      </c>
      <c r="AQ10" s="273">
        <v>7</v>
      </c>
      <c r="AR10" s="196"/>
      <c r="AS10" s="6">
        <f t="shared" si="20"/>
        <v>7.2</v>
      </c>
      <c r="AT10" s="104">
        <f t="shared" si="21"/>
        <v>7.2</v>
      </c>
      <c r="AU10" s="784" t="str">
        <f t="shared" si="22"/>
        <v>7.2</v>
      </c>
      <c r="AV10" s="540" t="str">
        <f t="shared" si="23"/>
        <v>B</v>
      </c>
      <c r="AW10" s="539">
        <f t="shared" si="24"/>
        <v>3</v>
      </c>
      <c r="AX10" s="539" t="str">
        <f t="shared" si="25"/>
        <v>3.0</v>
      </c>
      <c r="AY10" s="12">
        <v>3</v>
      </c>
      <c r="AZ10" s="112">
        <v>3</v>
      </c>
      <c r="BA10" s="706">
        <v>7.7</v>
      </c>
      <c r="BB10" s="699">
        <v>7</v>
      </c>
      <c r="BC10" s="196"/>
      <c r="BD10" s="6">
        <f t="shared" si="26"/>
        <v>7.3</v>
      </c>
      <c r="BE10" s="104">
        <f t="shared" si="27"/>
        <v>7.3</v>
      </c>
      <c r="BF10" s="784" t="str">
        <f t="shared" si="28"/>
        <v>7.3</v>
      </c>
      <c r="BG10" s="540" t="str">
        <f t="shared" si="29"/>
        <v>B</v>
      </c>
      <c r="BH10" s="539">
        <f t="shared" si="30"/>
        <v>3</v>
      </c>
      <c r="BI10" s="539" t="str">
        <f t="shared" si="31"/>
        <v>3.0</v>
      </c>
      <c r="BJ10" s="12">
        <v>4</v>
      </c>
      <c r="BK10" s="112">
        <v>4</v>
      </c>
      <c r="BL10" s="706">
        <v>8.1</v>
      </c>
      <c r="BM10" s="699">
        <v>6</v>
      </c>
      <c r="BN10" s="699"/>
      <c r="BO10" s="6">
        <f t="shared" si="32"/>
        <v>6.8</v>
      </c>
      <c r="BP10" s="104">
        <f t="shared" si="33"/>
        <v>6.8</v>
      </c>
      <c r="BQ10" s="784" t="str">
        <f t="shared" si="34"/>
        <v>6.8</v>
      </c>
      <c r="BR10" s="540" t="str">
        <f t="shared" si="35"/>
        <v>C+</v>
      </c>
      <c r="BS10" s="539">
        <f t="shared" si="36"/>
        <v>2.5</v>
      </c>
      <c r="BT10" s="539" t="str">
        <f t="shared" si="37"/>
        <v>2.5</v>
      </c>
      <c r="BU10" s="12">
        <v>3</v>
      </c>
      <c r="BV10" s="110">
        <v>3</v>
      </c>
      <c r="BW10" s="706">
        <v>6.7</v>
      </c>
      <c r="BX10" s="420">
        <v>9</v>
      </c>
      <c r="BY10" s="420"/>
      <c r="BZ10" s="6">
        <f t="shared" si="38"/>
        <v>8.1</v>
      </c>
      <c r="CA10" s="104">
        <f t="shared" si="39"/>
        <v>8.1</v>
      </c>
      <c r="CB10" s="784" t="str">
        <f t="shared" si="40"/>
        <v>8.1</v>
      </c>
      <c r="CC10" s="540" t="str">
        <f t="shared" si="41"/>
        <v>B+</v>
      </c>
      <c r="CD10" s="539">
        <f t="shared" si="42"/>
        <v>3.5</v>
      </c>
      <c r="CE10" s="539" t="str">
        <f t="shared" si="43"/>
        <v>3.5</v>
      </c>
      <c r="CF10" s="12">
        <v>2</v>
      </c>
      <c r="CG10" s="110">
        <v>2</v>
      </c>
      <c r="CH10" s="365">
        <f t="shared" si="44"/>
        <v>18</v>
      </c>
      <c r="CI10" s="363">
        <f t="shared" si="45"/>
        <v>2.8888888888888888</v>
      </c>
      <c r="CJ10" s="355" t="str">
        <f t="shared" si="46"/>
        <v>2.89</v>
      </c>
      <c r="CK10" s="356" t="str">
        <f t="shared" si="47"/>
        <v>Lên lớp</v>
      </c>
      <c r="CL10" s="357">
        <f t="shared" si="48"/>
        <v>18</v>
      </c>
      <c r="CM10" s="358">
        <f t="shared" si="49"/>
        <v>2.8888888888888888</v>
      </c>
      <c r="CN10" s="356" t="str">
        <f t="shared" si="50"/>
        <v>Lên lớp</v>
      </c>
      <c r="CO10" s="391"/>
      <c r="CP10" s="706">
        <v>7.3</v>
      </c>
      <c r="CQ10" s="699">
        <v>7</v>
      </c>
      <c r="CR10" s="699"/>
      <c r="CS10" s="6">
        <f t="shared" si="51"/>
        <v>7.1</v>
      </c>
      <c r="CT10" s="104">
        <f t="shared" si="52"/>
        <v>7.1</v>
      </c>
      <c r="CU10" s="784" t="str">
        <f t="shared" si="53"/>
        <v>7.1</v>
      </c>
      <c r="CV10" s="540" t="str">
        <f t="shared" si="54"/>
        <v>B</v>
      </c>
      <c r="CW10" s="539">
        <f t="shared" si="55"/>
        <v>3</v>
      </c>
      <c r="CX10" s="539" t="str">
        <f t="shared" si="56"/>
        <v>3.0</v>
      </c>
      <c r="CY10" s="12">
        <v>2</v>
      </c>
      <c r="CZ10" s="488">
        <v>2</v>
      </c>
      <c r="DA10" s="120">
        <v>6.2</v>
      </c>
      <c r="DB10" s="273">
        <v>5</v>
      </c>
      <c r="DC10" s="273"/>
      <c r="DD10" s="6">
        <f t="shared" si="57"/>
        <v>5.5</v>
      </c>
      <c r="DE10" s="104">
        <f t="shared" si="58"/>
        <v>5.5</v>
      </c>
      <c r="DF10" s="784" t="str">
        <f t="shared" si="59"/>
        <v>5.5</v>
      </c>
      <c r="DG10" s="540" t="str">
        <f t="shared" si="60"/>
        <v>C</v>
      </c>
      <c r="DH10" s="539">
        <f t="shared" si="61"/>
        <v>2</v>
      </c>
      <c r="DI10" s="539" t="str">
        <f t="shared" si="62"/>
        <v>2.0</v>
      </c>
      <c r="DJ10" s="12">
        <v>3</v>
      </c>
      <c r="DK10" s="488">
        <v>3</v>
      </c>
      <c r="DL10" s="316">
        <v>6.9</v>
      </c>
      <c r="DM10" s="699">
        <v>6</v>
      </c>
      <c r="DN10" s="699"/>
      <c r="DO10" s="6">
        <f t="shared" si="63"/>
        <v>6.4</v>
      </c>
      <c r="DP10" s="104">
        <f t="shared" si="64"/>
        <v>6.4</v>
      </c>
      <c r="DQ10" s="784" t="str">
        <f t="shared" si="65"/>
        <v>6.4</v>
      </c>
      <c r="DR10" s="540" t="str">
        <f t="shared" si="66"/>
        <v>C</v>
      </c>
      <c r="DS10" s="539">
        <f t="shared" si="67"/>
        <v>2</v>
      </c>
      <c r="DT10" s="539" t="str">
        <f t="shared" si="68"/>
        <v>2.0</v>
      </c>
      <c r="DU10" s="12">
        <v>2</v>
      </c>
      <c r="DV10" s="488">
        <v>2</v>
      </c>
      <c r="DW10" s="706">
        <v>8.1999999999999993</v>
      </c>
      <c r="DX10" s="699">
        <v>6</v>
      </c>
      <c r="DY10" s="699"/>
      <c r="DZ10" s="6">
        <f t="shared" si="69"/>
        <v>6.9</v>
      </c>
      <c r="EA10" s="104">
        <f t="shared" si="70"/>
        <v>6.9</v>
      </c>
      <c r="EB10" s="784" t="str">
        <f t="shared" si="71"/>
        <v>6.9</v>
      </c>
      <c r="EC10" s="540" t="str">
        <f t="shared" si="72"/>
        <v>C+</v>
      </c>
      <c r="ED10" s="539">
        <f t="shared" si="73"/>
        <v>2.5</v>
      </c>
      <c r="EE10" s="539" t="str">
        <f t="shared" si="74"/>
        <v>2.5</v>
      </c>
      <c r="EF10" s="12">
        <v>2</v>
      </c>
      <c r="EG10" s="488">
        <v>2</v>
      </c>
      <c r="EH10" s="706">
        <v>8.4</v>
      </c>
      <c r="EI10" s="699">
        <v>9</v>
      </c>
      <c r="EJ10" s="699"/>
      <c r="EK10" s="6">
        <f t="shared" si="75"/>
        <v>8.8000000000000007</v>
      </c>
      <c r="EL10" s="104">
        <f t="shared" si="76"/>
        <v>8.8000000000000007</v>
      </c>
      <c r="EM10" s="784" t="str">
        <f t="shared" si="77"/>
        <v>8.8</v>
      </c>
      <c r="EN10" s="540" t="str">
        <f t="shared" si="78"/>
        <v>A</v>
      </c>
      <c r="EO10" s="539">
        <f t="shared" si="79"/>
        <v>4</v>
      </c>
      <c r="EP10" s="539" t="str">
        <f t="shared" si="80"/>
        <v>4.0</v>
      </c>
      <c r="EQ10" s="12">
        <v>4</v>
      </c>
      <c r="ER10" s="488">
        <v>4</v>
      </c>
      <c r="ES10" s="706">
        <v>7.6</v>
      </c>
      <c r="ET10" s="699">
        <v>5</v>
      </c>
      <c r="EU10" s="699"/>
      <c r="EV10" s="6">
        <f t="shared" si="81"/>
        <v>6</v>
      </c>
      <c r="EW10" s="104">
        <f t="shared" si="82"/>
        <v>6</v>
      </c>
      <c r="EX10" s="784" t="str">
        <f t="shared" si="83"/>
        <v>6.0</v>
      </c>
      <c r="EY10" s="540" t="str">
        <f t="shared" si="84"/>
        <v>C</v>
      </c>
      <c r="EZ10" s="539">
        <f t="shared" si="85"/>
        <v>2</v>
      </c>
      <c r="FA10" s="539" t="str">
        <f t="shared" si="86"/>
        <v>2.0</v>
      </c>
      <c r="FB10" s="12">
        <v>2</v>
      </c>
      <c r="FC10" s="488">
        <v>2</v>
      </c>
      <c r="FD10" s="706">
        <v>9.3000000000000007</v>
      </c>
      <c r="FE10" s="699">
        <v>8</v>
      </c>
      <c r="FF10" s="699"/>
      <c r="FG10" s="6">
        <f t="shared" si="87"/>
        <v>8.5</v>
      </c>
      <c r="FH10" s="104">
        <f t="shared" si="88"/>
        <v>8.5</v>
      </c>
      <c r="FI10" s="784" t="str">
        <f t="shared" si="89"/>
        <v>8.5</v>
      </c>
      <c r="FJ10" s="540" t="str">
        <f t="shared" si="90"/>
        <v>A</v>
      </c>
      <c r="FK10" s="539">
        <f t="shared" si="91"/>
        <v>4</v>
      </c>
      <c r="FL10" s="539" t="str">
        <f t="shared" si="92"/>
        <v>4.0</v>
      </c>
      <c r="FM10" s="12">
        <v>3</v>
      </c>
      <c r="FN10" s="488">
        <v>3</v>
      </c>
      <c r="FO10" s="316">
        <v>8.3000000000000007</v>
      </c>
      <c r="FP10" s="699">
        <v>8</v>
      </c>
      <c r="FQ10" s="699"/>
      <c r="FR10" s="6">
        <f t="shared" si="93"/>
        <v>8.1</v>
      </c>
      <c r="FS10" s="104">
        <f t="shared" si="94"/>
        <v>8.1</v>
      </c>
      <c r="FT10" s="784" t="str">
        <f t="shared" si="95"/>
        <v>8.1</v>
      </c>
      <c r="FU10" s="540" t="str">
        <f t="shared" si="96"/>
        <v>B+</v>
      </c>
      <c r="FV10" s="539">
        <f t="shared" si="97"/>
        <v>3.5</v>
      </c>
      <c r="FW10" s="539" t="str">
        <f t="shared" si="98"/>
        <v>3.5</v>
      </c>
      <c r="FX10" s="12">
        <v>3</v>
      </c>
      <c r="FY10" s="488">
        <v>3</v>
      </c>
      <c r="FZ10" s="559">
        <f t="shared" si="99"/>
        <v>21</v>
      </c>
      <c r="GA10" s="354">
        <f t="shared" si="100"/>
        <v>3.0238095238095237</v>
      </c>
      <c r="GB10" s="355" t="str">
        <f t="shared" si="101"/>
        <v>3.02</v>
      </c>
      <c r="GC10" s="699" t="str">
        <f t="shared" si="102"/>
        <v>Lên lớp</v>
      </c>
      <c r="GD10" s="559">
        <f t="shared" si="103"/>
        <v>39</v>
      </c>
      <c r="GE10" s="354">
        <f t="shared" si="104"/>
        <v>2.9615384615384617</v>
      </c>
      <c r="GF10" s="355" t="str">
        <f t="shared" si="105"/>
        <v>2.96</v>
      </c>
      <c r="GG10" s="661">
        <f t="shared" si="106"/>
        <v>39</v>
      </c>
      <c r="GH10" s="789">
        <f t="shared" si="124"/>
        <v>7.3205128205128203</v>
      </c>
      <c r="GI10" s="662">
        <f t="shared" si="107"/>
        <v>2.9615384615384617</v>
      </c>
      <c r="GJ10" s="663" t="str">
        <f t="shared" si="108"/>
        <v>Lên lớp</v>
      </c>
      <c r="GK10" s="391"/>
      <c r="GL10" s="706">
        <v>9.3000000000000007</v>
      </c>
      <c r="GM10" s="420">
        <v>5</v>
      </c>
      <c r="GN10" s="420"/>
      <c r="GO10" s="6">
        <f t="shared" si="125"/>
        <v>6.7</v>
      </c>
      <c r="GP10" s="104">
        <f t="shared" si="126"/>
        <v>6.7</v>
      </c>
      <c r="GQ10" s="784" t="str">
        <f t="shared" si="127"/>
        <v>6.7</v>
      </c>
      <c r="GR10" s="540" t="str">
        <f t="shared" si="128"/>
        <v>C+</v>
      </c>
      <c r="GS10" s="539">
        <f t="shared" si="129"/>
        <v>2.5</v>
      </c>
      <c r="GT10" s="539" t="str">
        <f t="shared" si="130"/>
        <v>2.5</v>
      </c>
      <c r="GU10" s="12">
        <v>2</v>
      </c>
      <c r="GV10" s="110">
        <v>2</v>
      </c>
      <c r="GW10" s="706">
        <v>7.2</v>
      </c>
      <c r="GX10" s="420">
        <v>4</v>
      </c>
      <c r="GY10" s="420"/>
      <c r="GZ10" s="6">
        <f t="shared" si="131"/>
        <v>5.3</v>
      </c>
      <c r="HA10" s="104">
        <f t="shared" si="132"/>
        <v>5.3</v>
      </c>
      <c r="HB10" s="784" t="str">
        <f t="shared" si="133"/>
        <v>5.3</v>
      </c>
      <c r="HC10" s="540" t="str">
        <f t="shared" si="134"/>
        <v>D+</v>
      </c>
      <c r="HD10" s="539">
        <f t="shared" si="135"/>
        <v>1.5</v>
      </c>
      <c r="HE10" s="539" t="str">
        <f t="shared" si="136"/>
        <v>1.5</v>
      </c>
      <c r="HF10" s="12">
        <v>2</v>
      </c>
      <c r="HG10" s="110">
        <v>2</v>
      </c>
      <c r="HH10" s="706">
        <v>8.6</v>
      </c>
      <c r="HI10" s="420">
        <v>9</v>
      </c>
      <c r="HJ10" s="420"/>
      <c r="HK10" s="6">
        <f t="shared" si="137"/>
        <v>8.8000000000000007</v>
      </c>
      <c r="HL10" s="104">
        <f t="shared" si="138"/>
        <v>8.8000000000000007</v>
      </c>
      <c r="HM10" s="784" t="str">
        <f t="shared" si="139"/>
        <v>8.8</v>
      </c>
      <c r="HN10" s="540" t="str">
        <f t="shared" si="140"/>
        <v>A</v>
      </c>
      <c r="HO10" s="539">
        <f t="shared" si="141"/>
        <v>4</v>
      </c>
      <c r="HP10" s="539" t="str">
        <f t="shared" si="142"/>
        <v>4.0</v>
      </c>
      <c r="HQ10" s="12">
        <v>3</v>
      </c>
      <c r="HR10" s="110">
        <v>3</v>
      </c>
      <c r="HS10" s="706">
        <v>7</v>
      </c>
      <c r="HT10" s="420">
        <v>5</v>
      </c>
      <c r="HU10" s="420"/>
      <c r="HV10" s="6">
        <f t="shared" si="143"/>
        <v>5.8</v>
      </c>
      <c r="HW10" s="104">
        <f t="shared" si="144"/>
        <v>5.8</v>
      </c>
      <c r="HX10" s="784" t="str">
        <f t="shared" si="145"/>
        <v>5.8</v>
      </c>
      <c r="HY10" s="540" t="str">
        <f t="shared" si="146"/>
        <v>C</v>
      </c>
      <c r="HZ10" s="539">
        <f t="shared" si="147"/>
        <v>2</v>
      </c>
      <c r="IA10" s="539" t="str">
        <f t="shared" si="148"/>
        <v>2.0</v>
      </c>
      <c r="IB10" s="12">
        <v>3</v>
      </c>
      <c r="IC10" s="110">
        <v>3</v>
      </c>
      <c r="ID10" s="706">
        <v>6.6</v>
      </c>
      <c r="IE10" s="420">
        <v>3</v>
      </c>
      <c r="IF10" s="420"/>
      <c r="IG10" s="6">
        <f t="shared" si="149"/>
        <v>4.4000000000000004</v>
      </c>
      <c r="IH10" s="104">
        <f t="shared" si="150"/>
        <v>4.4000000000000004</v>
      </c>
      <c r="II10" s="784" t="str">
        <f t="shared" si="151"/>
        <v>4.4</v>
      </c>
      <c r="IJ10" s="540" t="str">
        <f t="shared" si="152"/>
        <v>D</v>
      </c>
      <c r="IK10" s="539">
        <f t="shared" si="153"/>
        <v>1</v>
      </c>
      <c r="IL10" s="539" t="str">
        <f t="shared" si="154"/>
        <v>1.0</v>
      </c>
      <c r="IM10" s="12">
        <v>3</v>
      </c>
      <c r="IN10" s="110">
        <v>3</v>
      </c>
      <c r="IO10" s="316">
        <v>8</v>
      </c>
      <c r="IP10" s="420">
        <v>8</v>
      </c>
      <c r="IQ10" s="420"/>
      <c r="IR10" s="6">
        <f t="shared" si="155"/>
        <v>8</v>
      </c>
      <c r="IS10" s="104">
        <f t="shared" si="156"/>
        <v>8</v>
      </c>
      <c r="IT10" s="784" t="str">
        <f t="shared" si="157"/>
        <v>8.0</v>
      </c>
      <c r="IU10" s="540" t="str">
        <f t="shared" si="158"/>
        <v>B+</v>
      </c>
      <c r="IV10" s="539">
        <f t="shared" si="159"/>
        <v>3.5</v>
      </c>
      <c r="IW10" s="539" t="str">
        <f t="shared" si="160"/>
        <v>3.5</v>
      </c>
      <c r="IX10" s="12">
        <v>2</v>
      </c>
      <c r="IY10" s="110">
        <v>2</v>
      </c>
      <c r="IZ10" s="848">
        <v>7.8</v>
      </c>
      <c r="JA10" s="420">
        <v>8</v>
      </c>
      <c r="JB10" s="420"/>
      <c r="JC10" s="6">
        <f t="shared" si="161"/>
        <v>7.9</v>
      </c>
      <c r="JD10" s="104">
        <f t="shared" si="162"/>
        <v>7.9</v>
      </c>
      <c r="JE10" s="784" t="str">
        <f t="shared" si="163"/>
        <v>7.9</v>
      </c>
      <c r="JF10" s="540" t="str">
        <f t="shared" si="164"/>
        <v>B</v>
      </c>
      <c r="JG10" s="539">
        <f t="shared" si="165"/>
        <v>3</v>
      </c>
      <c r="JH10" s="539" t="str">
        <f t="shared" si="166"/>
        <v>3.0</v>
      </c>
      <c r="JI10" s="12">
        <v>3</v>
      </c>
      <c r="JJ10" s="110">
        <v>3</v>
      </c>
      <c r="JK10" s="706">
        <v>8.6</v>
      </c>
      <c r="JL10" s="834">
        <v>8</v>
      </c>
      <c r="JM10" s="420"/>
      <c r="JN10" s="6">
        <f t="shared" si="167"/>
        <v>8.1999999999999993</v>
      </c>
      <c r="JO10" s="104">
        <f t="shared" si="168"/>
        <v>8.1999999999999993</v>
      </c>
      <c r="JP10" s="784" t="str">
        <f t="shared" si="169"/>
        <v>8.2</v>
      </c>
      <c r="JQ10" s="540" t="str">
        <f t="shared" si="170"/>
        <v>B+</v>
      </c>
      <c r="JR10" s="539">
        <f t="shared" si="171"/>
        <v>3.5</v>
      </c>
      <c r="JS10" s="539" t="str">
        <f t="shared" si="172"/>
        <v>3.5</v>
      </c>
      <c r="JT10" s="12">
        <v>1</v>
      </c>
      <c r="JU10" s="110">
        <v>1</v>
      </c>
      <c r="JV10" s="706">
        <v>9</v>
      </c>
      <c r="JW10" s="895">
        <v>9</v>
      </c>
      <c r="JX10" s="297"/>
      <c r="JY10" s="6">
        <f t="shared" si="173"/>
        <v>9</v>
      </c>
      <c r="JZ10" s="104">
        <f t="shared" si="174"/>
        <v>9</v>
      </c>
      <c r="KA10" s="784" t="str">
        <f t="shared" si="175"/>
        <v>9.0</v>
      </c>
      <c r="KB10" s="540" t="str">
        <f t="shared" si="176"/>
        <v>A</v>
      </c>
      <c r="KC10" s="539">
        <f t="shared" si="177"/>
        <v>4</v>
      </c>
      <c r="KD10" s="539" t="str">
        <f t="shared" si="178"/>
        <v>4.0</v>
      </c>
      <c r="KE10" s="12">
        <v>1</v>
      </c>
      <c r="KF10" s="110">
        <v>1</v>
      </c>
      <c r="KG10" s="920">
        <f t="shared" si="179"/>
        <v>20</v>
      </c>
      <c r="KH10" s="922">
        <f t="shared" si="180"/>
        <v>2.625</v>
      </c>
      <c r="KI10" s="924" t="str">
        <f t="shared" si="181"/>
        <v>2.63</v>
      </c>
      <c r="KJ10" s="928" t="str">
        <f t="shared" si="182"/>
        <v>Lên lớp</v>
      </c>
      <c r="KK10" s="931">
        <f t="shared" si="183"/>
        <v>59</v>
      </c>
      <c r="KL10" s="922">
        <f t="shared" si="184"/>
        <v>2.847457627118644</v>
      </c>
      <c r="KM10" s="924" t="str">
        <f t="shared" si="185"/>
        <v>2.85</v>
      </c>
      <c r="KN10" s="932">
        <f t="shared" si="186"/>
        <v>20</v>
      </c>
      <c r="KO10" s="840">
        <f t="shared" si="187"/>
        <v>6.8950000000000005</v>
      </c>
      <c r="KP10" s="933">
        <f t="shared" si="188"/>
        <v>2.625</v>
      </c>
      <c r="KQ10" s="934">
        <f t="shared" si="189"/>
        <v>59</v>
      </c>
      <c r="KR10" s="935">
        <f t="shared" si="190"/>
        <v>7.1762711864406779</v>
      </c>
      <c r="KS10" s="936">
        <f t="shared" si="191"/>
        <v>2.847457627118644</v>
      </c>
      <c r="KT10" s="928" t="str">
        <f t="shared" si="192"/>
        <v>Lên lớp</v>
      </c>
      <c r="KU10" s="413"/>
      <c r="KV10" s="848">
        <v>7.4</v>
      </c>
      <c r="KW10" s="420">
        <v>5</v>
      </c>
      <c r="KX10" s="420"/>
      <c r="KY10" s="723">
        <f t="shared" si="193"/>
        <v>6</v>
      </c>
      <c r="KZ10" s="724">
        <f t="shared" si="194"/>
        <v>6</v>
      </c>
      <c r="LA10" s="799" t="str">
        <f t="shared" si="195"/>
        <v>6.0</v>
      </c>
      <c r="LB10" s="725" t="str">
        <f t="shared" si="196"/>
        <v>C</v>
      </c>
      <c r="LC10" s="726">
        <f t="shared" si="197"/>
        <v>2</v>
      </c>
      <c r="LD10" s="726" t="str">
        <f t="shared" si="198"/>
        <v>2.0</v>
      </c>
      <c r="LE10" s="727">
        <v>2</v>
      </c>
      <c r="LF10" s="728">
        <v>2</v>
      </c>
      <c r="LG10" s="706">
        <v>9</v>
      </c>
      <c r="LH10" s="420">
        <v>9</v>
      </c>
      <c r="LI10" s="420"/>
      <c r="LJ10" s="723">
        <f t="shared" si="199"/>
        <v>9</v>
      </c>
      <c r="LK10" s="724">
        <f t="shared" si="200"/>
        <v>9</v>
      </c>
      <c r="LL10" s="799" t="str">
        <f t="shared" si="201"/>
        <v>9.0</v>
      </c>
      <c r="LM10" s="725" t="str">
        <f t="shared" si="202"/>
        <v>A</v>
      </c>
      <c r="LN10" s="726">
        <f t="shared" si="203"/>
        <v>4</v>
      </c>
      <c r="LO10" s="726" t="str">
        <f t="shared" si="204"/>
        <v>4.0</v>
      </c>
      <c r="LP10" s="1037">
        <v>2</v>
      </c>
      <c r="LQ10" s="728">
        <v>2</v>
      </c>
      <c r="LR10" s="848">
        <v>7.4</v>
      </c>
      <c r="LS10" s="420">
        <v>8</v>
      </c>
      <c r="LT10" s="420"/>
      <c r="LU10" s="6">
        <f t="shared" si="205"/>
        <v>7.8</v>
      </c>
      <c r="LV10" s="104">
        <f t="shared" si="206"/>
        <v>7.8</v>
      </c>
      <c r="LW10" s="784" t="str">
        <f t="shared" si="207"/>
        <v>7.8</v>
      </c>
      <c r="LX10" s="540" t="str">
        <f t="shared" si="208"/>
        <v>B</v>
      </c>
      <c r="LY10" s="539">
        <f t="shared" si="209"/>
        <v>3</v>
      </c>
      <c r="LZ10" s="539" t="str">
        <f t="shared" si="210"/>
        <v>3.0</v>
      </c>
      <c r="MA10" s="12">
        <v>4</v>
      </c>
      <c r="MB10" s="110">
        <v>4</v>
      </c>
      <c r="MC10" s="706">
        <v>7</v>
      </c>
      <c r="MD10" s="420">
        <v>8</v>
      </c>
      <c r="ME10" s="420"/>
      <c r="MF10" s="900">
        <f t="shared" si="211"/>
        <v>7.6</v>
      </c>
      <c r="MG10" s="902">
        <f t="shared" si="212"/>
        <v>7.6</v>
      </c>
      <c r="MH10" s="904" t="str">
        <f t="shared" si="213"/>
        <v>7.6</v>
      </c>
      <c r="MI10" s="906" t="str">
        <f t="shared" si="214"/>
        <v>B</v>
      </c>
      <c r="MJ10" s="908">
        <f t="shared" si="113"/>
        <v>3</v>
      </c>
      <c r="MK10" s="908" t="str">
        <f t="shared" si="114"/>
        <v>3.0</v>
      </c>
      <c r="ML10" s="727">
        <v>2</v>
      </c>
      <c r="MM10" s="728">
        <v>2</v>
      </c>
      <c r="MN10" s="706">
        <v>9</v>
      </c>
      <c r="MO10" s="420">
        <v>9</v>
      </c>
      <c r="MP10" s="420"/>
      <c r="MQ10" s="900">
        <f t="shared" si="215"/>
        <v>9</v>
      </c>
      <c r="MR10" s="902">
        <f t="shared" si="216"/>
        <v>9</v>
      </c>
      <c r="MS10" s="904" t="str">
        <f t="shared" si="217"/>
        <v>9.0</v>
      </c>
      <c r="MT10" s="906" t="str">
        <f t="shared" si="218"/>
        <v>A</v>
      </c>
      <c r="MU10" s="908">
        <f t="shared" si="219"/>
        <v>4</v>
      </c>
      <c r="MV10" s="908" t="str">
        <f t="shared" si="220"/>
        <v>4.0</v>
      </c>
      <c r="MW10" s="729">
        <v>2</v>
      </c>
      <c r="MX10" s="910">
        <v>2</v>
      </c>
      <c r="MY10" s="848">
        <v>8.8000000000000007</v>
      </c>
      <c r="MZ10" s="420">
        <v>9</v>
      </c>
      <c r="NA10" s="420"/>
      <c r="NB10" s="900">
        <f t="shared" si="221"/>
        <v>8.9</v>
      </c>
      <c r="NC10" s="902">
        <f t="shared" si="222"/>
        <v>8.9</v>
      </c>
      <c r="ND10" s="904" t="str">
        <f t="shared" si="223"/>
        <v>8.9</v>
      </c>
      <c r="NE10" s="906" t="str">
        <f t="shared" si="224"/>
        <v>A</v>
      </c>
      <c r="NF10" s="908">
        <f t="shared" si="225"/>
        <v>4</v>
      </c>
      <c r="NG10" s="908" t="str">
        <f t="shared" si="226"/>
        <v>4.0</v>
      </c>
      <c r="NH10" s="729">
        <v>2</v>
      </c>
      <c r="NI10" s="910">
        <v>2</v>
      </c>
      <c r="NJ10" s="848">
        <v>8.5</v>
      </c>
      <c r="NK10" s="420">
        <v>8</v>
      </c>
      <c r="NL10" s="420"/>
      <c r="NM10" s="900">
        <f t="shared" si="227"/>
        <v>8.1999999999999993</v>
      </c>
      <c r="NN10" s="902">
        <f t="shared" si="228"/>
        <v>8.1999999999999993</v>
      </c>
      <c r="NO10" s="904" t="str">
        <f t="shared" si="229"/>
        <v>8.2</v>
      </c>
      <c r="NP10" s="906" t="str">
        <f t="shared" si="230"/>
        <v>B+</v>
      </c>
      <c r="NQ10" s="908">
        <f t="shared" si="231"/>
        <v>3.5</v>
      </c>
      <c r="NR10" s="908" t="str">
        <f t="shared" si="232"/>
        <v>3.5</v>
      </c>
      <c r="NS10" s="729">
        <v>2</v>
      </c>
      <c r="NT10" s="910">
        <v>2</v>
      </c>
      <c r="NU10" s="848">
        <v>8.8000000000000007</v>
      </c>
      <c r="NV10" s="420">
        <v>9</v>
      </c>
      <c r="NW10" s="420"/>
      <c r="NX10" s="900">
        <f t="shared" si="233"/>
        <v>8.9</v>
      </c>
      <c r="NY10" s="902">
        <f t="shared" si="234"/>
        <v>8.9</v>
      </c>
      <c r="NZ10" s="904" t="str">
        <f t="shared" si="235"/>
        <v>8.9</v>
      </c>
      <c r="OA10" s="906" t="str">
        <f t="shared" si="236"/>
        <v>A</v>
      </c>
      <c r="OB10" s="908">
        <f t="shared" si="237"/>
        <v>4</v>
      </c>
      <c r="OC10" s="908" t="str">
        <f t="shared" si="238"/>
        <v>4.0</v>
      </c>
      <c r="OD10" s="729">
        <v>2</v>
      </c>
      <c r="OE10" s="910">
        <v>2</v>
      </c>
      <c r="OF10" s="1069">
        <f t="shared" si="239"/>
        <v>18</v>
      </c>
      <c r="OG10" s="1070">
        <f t="shared" si="240"/>
        <v>3.3888888888888888</v>
      </c>
      <c r="OH10" s="1071" t="str">
        <f t="shared" si="241"/>
        <v>3.39</v>
      </c>
      <c r="OI10" s="1072" t="str">
        <f t="shared" si="242"/>
        <v>Lên lớp</v>
      </c>
      <c r="OJ10" s="1082">
        <f t="shared" si="243"/>
        <v>77</v>
      </c>
      <c r="OK10" s="1083">
        <f t="shared" si="244"/>
        <v>2.9740259740259742</v>
      </c>
      <c r="OL10" s="1084" t="str">
        <f t="shared" si="245"/>
        <v>2.97</v>
      </c>
      <c r="OM10" s="1082">
        <f t="shared" si="246"/>
        <v>18</v>
      </c>
      <c r="ON10" s="1075">
        <f t="shared" si="247"/>
        <v>3.3888888888888888</v>
      </c>
      <c r="OO10" s="1075">
        <f t="shared" si="248"/>
        <v>8.1333333333333329</v>
      </c>
      <c r="OP10" s="1076">
        <f t="shared" si="249"/>
        <v>77</v>
      </c>
      <c r="OQ10" s="1079">
        <f t="shared" si="250"/>
        <v>7.3999999999999995</v>
      </c>
      <c r="OR10" s="1077">
        <f t="shared" si="251"/>
        <v>2.9740259740259742</v>
      </c>
      <c r="OS10" s="1072" t="str">
        <f t="shared" si="252"/>
        <v>Lên lớp</v>
      </c>
      <c r="OU10" s="1335">
        <v>8.8000000000000007</v>
      </c>
      <c r="OV10" s="1335">
        <v>7.5</v>
      </c>
      <c r="OW10" s="1340"/>
      <c r="OX10" s="1413">
        <f t="shared" si="253"/>
        <v>8</v>
      </c>
      <c r="OY10" s="1414">
        <f t="shared" si="254"/>
        <v>8</v>
      </c>
      <c r="OZ10" s="1415" t="str">
        <f t="shared" si="255"/>
        <v>8.0</v>
      </c>
      <c r="PA10" s="1416" t="str">
        <f t="shared" si="256"/>
        <v>B+</v>
      </c>
      <c r="PB10" s="1417">
        <f t="shared" si="257"/>
        <v>3.5</v>
      </c>
      <c r="PC10" s="1418" t="str">
        <f t="shared" si="258"/>
        <v>3.5</v>
      </c>
      <c r="PD10" s="1419">
        <v>6</v>
      </c>
      <c r="PE10" s="1427">
        <v>6</v>
      </c>
      <c r="PF10" s="1613">
        <v>9.5</v>
      </c>
      <c r="PG10" s="1335">
        <v>9.4</v>
      </c>
      <c r="PH10" s="1634">
        <f t="shared" si="259"/>
        <v>9.4</v>
      </c>
      <c r="PI10" s="1635" t="str">
        <f t="shared" si="260"/>
        <v>9.4</v>
      </c>
      <c r="PJ10" s="1636" t="str">
        <f t="shared" si="261"/>
        <v>A</v>
      </c>
      <c r="PK10" s="1637">
        <f t="shared" si="262"/>
        <v>4</v>
      </c>
      <c r="PL10" s="1637" t="str">
        <f t="shared" si="263"/>
        <v>4.0</v>
      </c>
      <c r="PM10" s="1638">
        <v>5</v>
      </c>
      <c r="PN10" s="1610">
        <v>5</v>
      </c>
      <c r="PO10" s="1511">
        <f t="shared" si="264"/>
        <v>11</v>
      </c>
      <c r="PP10" s="1070">
        <f t="shared" si="123"/>
        <v>3.7272727272727271</v>
      </c>
    </row>
    <row r="11" spans="1:432" s="445" customFormat="1" ht="20.25" customHeight="1" x14ac:dyDescent="0.25">
      <c r="A11" s="273">
        <v>24</v>
      </c>
      <c r="B11" s="273" t="s">
        <v>23</v>
      </c>
      <c r="C11" s="273" t="s">
        <v>107</v>
      </c>
      <c r="D11" s="391" t="s">
        <v>108</v>
      </c>
      <c r="E11" s="392" t="s">
        <v>104</v>
      </c>
      <c r="F11" s="196"/>
      <c r="G11" s="101" t="s">
        <v>109</v>
      </c>
      <c r="H11" s="273" t="s">
        <v>28</v>
      </c>
      <c r="I11" s="215" t="s">
        <v>110</v>
      </c>
      <c r="J11" s="120">
        <v>5.8</v>
      </c>
      <c r="K11" s="784" t="str">
        <f t="shared" si="0"/>
        <v>5.8</v>
      </c>
      <c r="L11" s="540" t="str">
        <f t="shared" si="1"/>
        <v>C</v>
      </c>
      <c r="M11" s="539">
        <f t="shared" si="2"/>
        <v>2</v>
      </c>
      <c r="N11" s="208" t="str">
        <f t="shared" si="3"/>
        <v>2.0</v>
      </c>
      <c r="O11" s="120">
        <v>7.6</v>
      </c>
      <c r="P11" s="784" t="str">
        <f t="shared" si="4"/>
        <v>7.6</v>
      </c>
      <c r="Q11" s="540" t="str">
        <f t="shared" si="5"/>
        <v>B</v>
      </c>
      <c r="R11" s="539">
        <f t="shared" si="6"/>
        <v>3</v>
      </c>
      <c r="S11" s="208" t="str">
        <f t="shared" si="7"/>
        <v>3.0</v>
      </c>
      <c r="T11" s="120">
        <v>7</v>
      </c>
      <c r="U11" s="273">
        <v>5</v>
      </c>
      <c r="V11" s="196"/>
      <c r="W11" s="6">
        <f t="shared" si="8"/>
        <v>5.8</v>
      </c>
      <c r="X11" s="104">
        <f t="shared" si="9"/>
        <v>5.8</v>
      </c>
      <c r="Y11" s="784" t="str">
        <f t="shared" si="10"/>
        <v>5.8</v>
      </c>
      <c r="Z11" s="540" t="str">
        <f t="shared" si="11"/>
        <v>C</v>
      </c>
      <c r="AA11" s="539">
        <f t="shared" si="12"/>
        <v>2</v>
      </c>
      <c r="AB11" s="539" t="str">
        <f t="shared" si="13"/>
        <v>2.0</v>
      </c>
      <c r="AC11" s="12">
        <v>3</v>
      </c>
      <c r="AD11" s="112">
        <v>3</v>
      </c>
      <c r="AE11" s="120">
        <v>7</v>
      </c>
      <c r="AF11" s="273">
        <v>7</v>
      </c>
      <c r="AG11" s="196"/>
      <c r="AH11" s="163">
        <f t="shared" si="14"/>
        <v>7</v>
      </c>
      <c r="AI11" s="164">
        <f t="shared" si="15"/>
        <v>7</v>
      </c>
      <c r="AJ11" s="786" t="str">
        <f t="shared" si="16"/>
        <v>7.0</v>
      </c>
      <c r="AK11" s="158" t="str">
        <f t="shared" si="17"/>
        <v>B</v>
      </c>
      <c r="AL11" s="165">
        <f t="shared" si="18"/>
        <v>3</v>
      </c>
      <c r="AM11" s="165" t="str">
        <f t="shared" si="19"/>
        <v>3.0</v>
      </c>
      <c r="AN11" s="378">
        <v>3</v>
      </c>
      <c r="AO11" s="314">
        <v>3</v>
      </c>
      <c r="AP11" s="1526">
        <v>6.2</v>
      </c>
      <c r="AQ11" s="643">
        <v>5</v>
      </c>
      <c r="AR11" s="1527"/>
      <c r="AS11" s="424">
        <f t="shared" si="20"/>
        <v>5.5</v>
      </c>
      <c r="AT11" s="425">
        <f t="shared" si="21"/>
        <v>5.5</v>
      </c>
      <c r="AU11" s="1096" t="str">
        <f t="shared" si="22"/>
        <v>5.5</v>
      </c>
      <c r="AV11" s="540" t="str">
        <f t="shared" si="23"/>
        <v>C</v>
      </c>
      <c r="AW11" s="539">
        <f t="shared" si="24"/>
        <v>2</v>
      </c>
      <c r="AX11" s="539" t="str">
        <f t="shared" si="25"/>
        <v>2.0</v>
      </c>
      <c r="AY11" s="12">
        <v>3</v>
      </c>
      <c r="AZ11" s="112">
        <v>3</v>
      </c>
      <c r="BA11" s="706">
        <v>7</v>
      </c>
      <c r="BB11" s="699">
        <v>6</v>
      </c>
      <c r="BC11" s="196"/>
      <c r="BD11" s="6">
        <f t="shared" si="26"/>
        <v>6.4</v>
      </c>
      <c r="BE11" s="104">
        <f t="shared" si="27"/>
        <v>6.4</v>
      </c>
      <c r="BF11" s="784" t="str">
        <f t="shared" si="28"/>
        <v>6.4</v>
      </c>
      <c r="BG11" s="540" t="str">
        <f t="shared" si="29"/>
        <v>C</v>
      </c>
      <c r="BH11" s="539">
        <f t="shared" si="30"/>
        <v>2</v>
      </c>
      <c r="BI11" s="539" t="str">
        <f t="shared" si="31"/>
        <v>2.0</v>
      </c>
      <c r="BJ11" s="12">
        <v>4</v>
      </c>
      <c r="BK11" s="112">
        <v>4</v>
      </c>
      <c r="BL11" s="706">
        <v>5</v>
      </c>
      <c r="BM11" s="699">
        <v>5</v>
      </c>
      <c r="BN11" s="699"/>
      <c r="BO11" s="6">
        <f t="shared" si="32"/>
        <v>5</v>
      </c>
      <c r="BP11" s="104">
        <f t="shared" si="33"/>
        <v>5</v>
      </c>
      <c r="BQ11" s="784" t="str">
        <f t="shared" si="34"/>
        <v>5.0</v>
      </c>
      <c r="BR11" s="540" t="str">
        <f t="shared" si="35"/>
        <v>D+</v>
      </c>
      <c r="BS11" s="539">
        <f t="shared" si="36"/>
        <v>1.5</v>
      </c>
      <c r="BT11" s="539" t="str">
        <f t="shared" si="37"/>
        <v>1.5</v>
      </c>
      <c r="BU11" s="12">
        <v>3</v>
      </c>
      <c r="BV11" s="110">
        <v>3</v>
      </c>
      <c r="BW11" s="706">
        <v>6.7</v>
      </c>
      <c r="BX11" s="420">
        <v>9</v>
      </c>
      <c r="BY11" s="420"/>
      <c r="BZ11" s="6">
        <f t="shared" si="38"/>
        <v>8.1</v>
      </c>
      <c r="CA11" s="104">
        <f t="shared" si="39"/>
        <v>8.1</v>
      </c>
      <c r="CB11" s="784" t="str">
        <f t="shared" si="40"/>
        <v>8.1</v>
      </c>
      <c r="CC11" s="540" t="str">
        <f t="shared" si="41"/>
        <v>B+</v>
      </c>
      <c r="CD11" s="539">
        <f t="shared" si="42"/>
        <v>3.5</v>
      </c>
      <c r="CE11" s="539" t="str">
        <f t="shared" si="43"/>
        <v>3.5</v>
      </c>
      <c r="CF11" s="12">
        <v>2</v>
      </c>
      <c r="CG11" s="110">
        <v>2</v>
      </c>
      <c r="CH11" s="365">
        <f t="shared" si="44"/>
        <v>18</v>
      </c>
      <c r="CI11" s="363">
        <f t="shared" si="45"/>
        <v>2.25</v>
      </c>
      <c r="CJ11" s="355" t="str">
        <f t="shared" si="46"/>
        <v>2.25</v>
      </c>
      <c r="CK11" s="356" t="str">
        <f t="shared" si="47"/>
        <v>Lên lớp</v>
      </c>
      <c r="CL11" s="357">
        <f t="shared" si="48"/>
        <v>18</v>
      </c>
      <c r="CM11" s="358">
        <f t="shared" si="49"/>
        <v>2.25</v>
      </c>
      <c r="CN11" s="356" t="str">
        <f t="shared" si="50"/>
        <v>Lên lớp</v>
      </c>
      <c r="CO11" s="391"/>
      <c r="CP11" s="706">
        <v>7</v>
      </c>
      <c r="CQ11" s="699">
        <v>4</v>
      </c>
      <c r="CR11" s="699"/>
      <c r="CS11" s="6">
        <f t="shared" si="51"/>
        <v>5.2</v>
      </c>
      <c r="CT11" s="104">
        <f t="shared" si="52"/>
        <v>5.2</v>
      </c>
      <c r="CU11" s="784" t="str">
        <f t="shared" si="53"/>
        <v>5.2</v>
      </c>
      <c r="CV11" s="540" t="str">
        <f t="shared" si="54"/>
        <v>D+</v>
      </c>
      <c r="CW11" s="539">
        <f t="shared" si="55"/>
        <v>1.5</v>
      </c>
      <c r="CX11" s="539" t="str">
        <f t="shared" si="56"/>
        <v>1.5</v>
      </c>
      <c r="CY11" s="12">
        <v>2</v>
      </c>
      <c r="CZ11" s="488">
        <v>2</v>
      </c>
      <c r="DA11" s="120">
        <v>6.8</v>
      </c>
      <c r="DB11" s="273">
        <v>7</v>
      </c>
      <c r="DC11" s="273"/>
      <c r="DD11" s="6">
        <f t="shared" si="57"/>
        <v>6.9</v>
      </c>
      <c r="DE11" s="104">
        <f t="shared" si="58"/>
        <v>6.9</v>
      </c>
      <c r="DF11" s="784" t="str">
        <f t="shared" si="59"/>
        <v>6.9</v>
      </c>
      <c r="DG11" s="540" t="str">
        <f t="shared" si="60"/>
        <v>C+</v>
      </c>
      <c r="DH11" s="539">
        <f t="shared" si="61"/>
        <v>2.5</v>
      </c>
      <c r="DI11" s="539" t="str">
        <f t="shared" si="62"/>
        <v>2.5</v>
      </c>
      <c r="DJ11" s="12">
        <v>3</v>
      </c>
      <c r="DK11" s="488">
        <v>3</v>
      </c>
      <c r="DL11" s="316">
        <v>6.3</v>
      </c>
      <c r="DM11" s="699">
        <v>5</v>
      </c>
      <c r="DN11" s="699"/>
      <c r="DO11" s="6">
        <f t="shared" si="63"/>
        <v>5.5</v>
      </c>
      <c r="DP11" s="104">
        <f t="shared" si="64"/>
        <v>5.5</v>
      </c>
      <c r="DQ11" s="784" t="str">
        <f t="shared" si="65"/>
        <v>5.5</v>
      </c>
      <c r="DR11" s="540" t="str">
        <f t="shared" si="66"/>
        <v>C</v>
      </c>
      <c r="DS11" s="539">
        <f t="shared" si="67"/>
        <v>2</v>
      </c>
      <c r="DT11" s="539" t="str">
        <f t="shared" si="68"/>
        <v>2.0</v>
      </c>
      <c r="DU11" s="12">
        <v>2</v>
      </c>
      <c r="DV11" s="488">
        <v>2</v>
      </c>
      <c r="DW11" s="706">
        <v>7.2</v>
      </c>
      <c r="DX11" s="699">
        <v>6</v>
      </c>
      <c r="DY11" s="699"/>
      <c r="DZ11" s="6">
        <f t="shared" si="69"/>
        <v>6.5</v>
      </c>
      <c r="EA11" s="104">
        <f t="shared" si="70"/>
        <v>6.5</v>
      </c>
      <c r="EB11" s="784" t="str">
        <f t="shared" si="71"/>
        <v>6.5</v>
      </c>
      <c r="EC11" s="540" t="str">
        <f t="shared" si="72"/>
        <v>C+</v>
      </c>
      <c r="ED11" s="539">
        <f t="shared" si="73"/>
        <v>2.5</v>
      </c>
      <c r="EE11" s="539" t="str">
        <f t="shared" si="74"/>
        <v>2.5</v>
      </c>
      <c r="EF11" s="12">
        <v>2</v>
      </c>
      <c r="EG11" s="488">
        <v>2</v>
      </c>
      <c r="EH11" s="706">
        <v>8.1</v>
      </c>
      <c r="EI11" s="699">
        <v>8</v>
      </c>
      <c r="EJ11" s="699"/>
      <c r="EK11" s="6">
        <f t="shared" si="75"/>
        <v>8</v>
      </c>
      <c r="EL11" s="104">
        <f t="shared" si="76"/>
        <v>8</v>
      </c>
      <c r="EM11" s="784" t="str">
        <f t="shared" si="77"/>
        <v>8.0</v>
      </c>
      <c r="EN11" s="540" t="str">
        <f t="shared" si="78"/>
        <v>B+</v>
      </c>
      <c r="EO11" s="539">
        <f t="shared" si="79"/>
        <v>3.5</v>
      </c>
      <c r="EP11" s="539" t="str">
        <f t="shared" si="80"/>
        <v>3.5</v>
      </c>
      <c r="EQ11" s="12">
        <v>4</v>
      </c>
      <c r="ER11" s="488">
        <v>4</v>
      </c>
      <c r="ES11" s="706">
        <v>7.2</v>
      </c>
      <c r="ET11" s="699">
        <v>5</v>
      </c>
      <c r="EU11" s="699"/>
      <c r="EV11" s="6">
        <f t="shared" si="81"/>
        <v>5.9</v>
      </c>
      <c r="EW11" s="104">
        <f t="shared" si="82"/>
        <v>5.9</v>
      </c>
      <c r="EX11" s="784" t="str">
        <f t="shared" si="83"/>
        <v>5.9</v>
      </c>
      <c r="EY11" s="540" t="str">
        <f t="shared" si="84"/>
        <v>C</v>
      </c>
      <c r="EZ11" s="539">
        <f t="shared" si="85"/>
        <v>2</v>
      </c>
      <c r="FA11" s="539" t="str">
        <f t="shared" si="86"/>
        <v>2.0</v>
      </c>
      <c r="FB11" s="12">
        <v>2</v>
      </c>
      <c r="FC11" s="488">
        <v>2</v>
      </c>
      <c r="FD11" s="706">
        <v>8.3000000000000007</v>
      </c>
      <c r="FE11" s="699">
        <v>8</v>
      </c>
      <c r="FF11" s="699"/>
      <c r="FG11" s="6">
        <f t="shared" si="87"/>
        <v>8.1</v>
      </c>
      <c r="FH11" s="104">
        <f t="shared" si="88"/>
        <v>8.1</v>
      </c>
      <c r="FI11" s="784" t="str">
        <f t="shared" si="89"/>
        <v>8.1</v>
      </c>
      <c r="FJ11" s="540" t="str">
        <f t="shared" si="90"/>
        <v>B+</v>
      </c>
      <c r="FK11" s="539">
        <f t="shared" si="91"/>
        <v>3.5</v>
      </c>
      <c r="FL11" s="539" t="str">
        <f t="shared" si="92"/>
        <v>3.5</v>
      </c>
      <c r="FM11" s="12">
        <v>3</v>
      </c>
      <c r="FN11" s="488">
        <v>3</v>
      </c>
      <c r="FO11" s="316">
        <v>7.6</v>
      </c>
      <c r="FP11" s="699">
        <v>9</v>
      </c>
      <c r="FQ11" s="699"/>
      <c r="FR11" s="6">
        <f t="shared" si="93"/>
        <v>8.4</v>
      </c>
      <c r="FS11" s="104">
        <f t="shared" si="94"/>
        <v>8.4</v>
      </c>
      <c r="FT11" s="784" t="str">
        <f t="shared" si="95"/>
        <v>8.4</v>
      </c>
      <c r="FU11" s="540" t="str">
        <f t="shared" si="96"/>
        <v>B+</v>
      </c>
      <c r="FV11" s="539">
        <f t="shared" si="97"/>
        <v>3.5</v>
      </c>
      <c r="FW11" s="539" t="str">
        <f t="shared" si="98"/>
        <v>3.5</v>
      </c>
      <c r="FX11" s="12">
        <v>3</v>
      </c>
      <c r="FY11" s="488">
        <v>3</v>
      </c>
      <c r="FZ11" s="559">
        <f t="shared" si="99"/>
        <v>21</v>
      </c>
      <c r="GA11" s="354">
        <f t="shared" si="100"/>
        <v>2.7857142857142856</v>
      </c>
      <c r="GB11" s="355" t="str">
        <f t="shared" si="101"/>
        <v>2.79</v>
      </c>
      <c r="GC11" s="699" t="str">
        <f t="shared" si="102"/>
        <v>Lên lớp</v>
      </c>
      <c r="GD11" s="559">
        <f t="shared" si="103"/>
        <v>39</v>
      </c>
      <c r="GE11" s="354">
        <f t="shared" si="104"/>
        <v>2.5384615384615383</v>
      </c>
      <c r="GF11" s="355" t="str">
        <f t="shared" si="105"/>
        <v>2.54</v>
      </c>
      <c r="GG11" s="661">
        <f t="shared" si="106"/>
        <v>39</v>
      </c>
      <c r="GH11" s="789">
        <f t="shared" si="124"/>
        <v>6.6692307692307686</v>
      </c>
      <c r="GI11" s="662">
        <f t="shared" si="107"/>
        <v>2.5384615384615383</v>
      </c>
      <c r="GJ11" s="663" t="str">
        <f t="shared" si="108"/>
        <v>Lên lớp</v>
      </c>
      <c r="GK11" s="391"/>
      <c r="GL11" s="706">
        <v>6.7</v>
      </c>
      <c r="GM11" s="420">
        <v>5</v>
      </c>
      <c r="GN11" s="420"/>
      <c r="GO11" s="6">
        <f t="shared" si="125"/>
        <v>5.7</v>
      </c>
      <c r="GP11" s="104">
        <f t="shared" si="126"/>
        <v>5.7</v>
      </c>
      <c r="GQ11" s="784" t="str">
        <f t="shared" si="127"/>
        <v>5.7</v>
      </c>
      <c r="GR11" s="540" t="str">
        <f t="shared" si="128"/>
        <v>C</v>
      </c>
      <c r="GS11" s="539">
        <f t="shared" si="129"/>
        <v>2</v>
      </c>
      <c r="GT11" s="539" t="str">
        <f t="shared" si="130"/>
        <v>2.0</v>
      </c>
      <c r="GU11" s="12">
        <v>2</v>
      </c>
      <c r="GV11" s="110">
        <v>2</v>
      </c>
      <c r="GW11" s="706">
        <v>7.2</v>
      </c>
      <c r="GX11" s="420">
        <v>3</v>
      </c>
      <c r="GY11" s="420"/>
      <c r="GZ11" s="6">
        <f t="shared" si="131"/>
        <v>4.7</v>
      </c>
      <c r="HA11" s="104">
        <f t="shared" si="132"/>
        <v>4.7</v>
      </c>
      <c r="HB11" s="784" t="str">
        <f t="shared" si="133"/>
        <v>4.7</v>
      </c>
      <c r="HC11" s="540" t="str">
        <f t="shared" si="134"/>
        <v>D</v>
      </c>
      <c r="HD11" s="539">
        <f t="shared" si="135"/>
        <v>1</v>
      </c>
      <c r="HE11" s="539" t="str">
        <f t="shared" si="136"/>
        <v>1.0</v>
      </c>
      <c r="HF11" s="12">
        <v>2</v>
      </c>
      <c r="HG11" s="110">
        <v>2</v>
      </c>
      <c r="HH11" s="706">
        <v>8</v>
      </c>
      <c r="HI11" s="420">
        <v>8</v>
      </c>
      <c r="HJ11" s="420"/>
      <c r="HK11" s="6">
        <f t="shared" si="137"/>
        <v>8</v>
      </c>
      <c r="HL11" s="104">
        <f t="shared" si="138"/>
        <v>8</v>
      </c>
      <c r="HM11" s="784" t="str">
        <f t="shared" si="139"/>
        <v>8.0</v>
      </c>
      <c r="HN11" s="540" t="str">
        <f t="shared" si="140"/>
        <v>B+</v>
      </c>
      <c r="HO11" s="539">
        <f t="shared" si="141"/>
        <v>3.5</v>
      </c>
      <c r="HP11" s="539" t="str">
        <f t="shared" si="142"/>
        <v>3.5</v>
      </c>
      <c r="HQ11" s="12">
        <v>3</v>
      </c>
      <c r="HR11" s="110">
        <v>3</v>
      </c>
      <c r="HS11" s="706">
        <v>8</v>
      </c>
      <c r="HT11" s="420">
        <v>7</v>
      </c>
      <c r="HU11" s="420"/>
      <c r="HV11" s="6">
        <f t="shared" si="143"/>
        <v>7.4</v>
      </c>
      <c r="HW11" s="104">
        <f t="shared" si="144"/>
        <v>7.4</v>
      </c>
      <c r="HX11" s="784" t="str">
        <f t="shared" si="145"/>
        <v>7.4</v>
      </c>
      <c r="HY11" s="540" t="str">
        <f t="shared" si="146"/>
        <v>B</v>
      </c>
      <c r="HZ11" s="539">
        <f t="shared" si="147"/>
        <v>3</v>
      </c>
      <c r="IA11" s="539" t="str">
        <f t="shared" si="148"/>
        <v>3.0</v>
      </c>
      <c r="IB11" s="12">
        <v>3</v>
      </c>
      <c r="IC11" s="110">
        <v>3</v>
      </c>
      <c r="ID11" s="706">
        <v>7.2</v>
      </c>
      <c r="IE11" s="420">
        <v>3</v>
      </c>
      <c r="IF11" s="420"/>
      <c r="IG11" s="6">
        <f t="shared" si="149"/>
        <v>4.7</v>
      </c>
      <c r="IH11" s="104">
        <f t="shared" si="150"/>
        <v>4.7</v>
      </c>
      <c r="II11" s="784" t="str">
        <f t="shared" si="151"/>
        <v>4.7</v>
      </c>
      <c r="IJ11" s="540" t="str">
        <f t="shared" si="152"/>
        <v>D</v>
      </c>
      <c r="IK11" s="539">
        <f t="shared" si="153"/>
        <v>1</v>
      </c>
      <c r="IL11" s="539" t="str">
        <f t="shared" si="154"/>
        <v>1.0</v>
      </c>
      <c r="IM11" s="12">
        <v>3</v>
      </c>
      <c r="IN11" s="110">
        <v>3</v>
      </c>
      <c r="IO11" s="316">
        <v>7</v>
      </c>
      <c r="IP11" s="420"/>
      <c r="IQ11" s="420">
        <v>7</v>
      </c>
      <c r="IR11" s="6">
        <f t="shared" si="155"/>
        <v>2.8</v>
      </c>
      <c r="IS11" s="104">
        <f t="shared" si="156"/>
        <v>7</v>
      </c>
      <c r="IT11" s="784" t="str">
        <f t="shared" si="157"/>
        <v>7.0</v>
      </c>
      <c r="IU11" s="540" t="str">
        <f t="shared" si="158"/>
        <v>B</v>
      </c>
      <c r="IV11" s="539">
        <f t="shared" si="159"/>
        <v>3</v>
      </c>
      <c r="IW11" s="539" t="str">
        <f t="shared" si="160"/>
        <v>3.0</v>
      </c>
      <c r="IX11" s="12">
        <v>2</v>
      </c>
      <c r="IY11" s="110">
        <v>2</v>
      </c>
      <c r="IZ11" s="848">
        <v>8</v>
      </c>
      <c r="JA11" s="420">
        <v>8</v>
      </c>
      <c r="JB11" s="420"/>
      <c r="JC11" s="6">
        <f t="shared" si="161"/>
        <v>8</v>
      </c>
      <c r="JD11" s="104">
        <f t="shared" si="162"/>
        <v>8</v>
      </c>
      <c r="JE11" s="784" t="str">
        <f t="shared" si="163"/>
        <v>8.0</v>
      </c>
      <c r="JF11" s="540" t="str">
        <f t="shared" si="164"/>
        <v>B+</v>
      </c>
      <c r="JG11" s="539">
        <f t="shared" si="165"/>
        <v>3.5</v>
      </c>
      <c r="JH11" s="539" t="str">
        <f t="shared" si="166"/>
        <v>3.5</v>
      </c>
      <c r="JI11" s="12">
        <v>3</v>
      </c>
      <c r="JJ11" s="110">
        <v>3</v>
      </c>
      <c r="JK11" s="706">
        <v>9</v>
      </c>
      <c r="JL11" s="834">
        <v>8</v>
      </c>
      <c r="JM11" s="420"/>
      <c r="JN11" s="6">
        <f t="shared" si="167"/>
        <v>8.4</v>
      </c>
      <c r="JO11" s="104">
        <f t="shared" si="168"/>
        <v>8.4</v>
      </c>
      <c r="JP11" s="784" t="str">
        <f t="shared" si="169"/>
        <v>8.4</v>
      </c>
      <c r="JQ11" s="540" t="str">
        <f t="shared" si="170"/>
        <v>B+</v>
      </c>
      <c r="JR11" s="539">
        <f t="shared" si="171"/>
        <v>3.5</v>
      </c>
      <c r="JS11" s="539" t="str">
        <f t="shared" si="172"/>
        <v>3.5</v>
      </c>
      <c r="JT11" s="12">
        <v>1</v>
      </c>
      <c r="JU11" s="110">
        <v>1</v>
      </c>
      <c r="JV11" s="706">
        <v>8.8000000000000007</v>
      </c>
      <c r="JW11" s="895">
        <v>8</v>
      </c>
      <c r="JX11" s="297"/>
      <c r="JY11" s="6">
        <f t="shared" si="173"/>
        <v>8.3000000000000007</v>
      </c>
      <c r="JZ11" s="104">
        <f t="shared" si="174"/>
        <v>8.3000000000000007</v>
      </c>
      <c r="KA11" s="784" t="str">
        <f t="shared" si="175"/>
        <v>8.3</v>
      </c>
      <c r="KB11" s="540" t="str">
        <f t="shared" si="176"/>
        <v>B+</v>
      </c>
      <c r="KC11" s="539">
        <f t="shared" si="177"/>
        <v>3.5</v>
      </c>
      <c r="KD11" s="539" t="str">
        <f t="shared" si="178"/>
        <v>3.5</v>
      </c>
      <c r="KE11" s="12">
        <v>1</v>
      </c>
      <c r="KF11" s="110">
        <v>1</v>
      </c>
      <c r="KG11" s="920">
        <f t="shared" si="179"/>
        <v>20</v>
      </c>
      <c r="KH11" s="922">
        <f t="shared" si="180"/>
        <v>2.6</v>
      </c>
      <c r="KI11" s="924" t="str">
        <f t="shared" si="181"/>
        <v>2.60</v>
      </c>
      <c r="KJ11" s="928" t="str">
        <f t="shared" si="182"/>
        <v>Lên lớp</v>
      </c>
      <c r="KK11" s="931">
        <f t="shared" si="183"/>
        <v>59</v>
      </c>
      <c r="KL11" s="922">
        <f t="shared" si="184"/>
        <v>2.5593220338983049</v>
      </c>
      <c r="KM11" s="924" t="str">
        <f t="shared" si="185"/>
        <v>2.56</v>
      </c>
      <c r="KN11" s="932">
        <f t="shared" si="186"/>
        <v>20</v>
      </c>
      <c r="KO11" s="840">
        <f t="shared" si="187"/>
        <v>6.7900000000000009</v>
      </c>
      <c r="KP11" s="933">
        <f t="shared" si="188"/>
        <v>2.6</v>
      </c>
      <c r="KQ11" s="934">
        <f t="shared" si="189"/>
        <v>59</v>
      </c>
      <c r="KR11" s="935">
        <f t="shared" si="190"/>
        <v>6.7101694915254235</v>
      </c>
      <c r="KS11" s="936">
        <f t="shared" si="191"/>
        <v>2.5593220338983049</v>
      </c>
      <c r="KT11" s="928" t="str">
        <f t="shared" si="192"/>
        <v>Lên lớp</v>
      </c>
      <c r="KU11" s="413"/>
      <c r="KV11" s="848">
        <v>6.8</v>
      </c>
      <c r="KW11" s="420">
        <v>4</v>
      </c>
      <c r="KX11" s="420"/>
      <c r="KY11" s="723">
        <f t="shared" si="193"/>
        <v>5.0999999999999996</v>
      </c>
      <c r="KZ11" s="724">
        <f t="shared" si="194"/>
        <v>5.0999999999999996</v>
      </c>
      <c r="LA11" s="799" t="str">
        <f t="shared" si="195"/>
        <v>5.1</v>
      </c>
      <c r="LB11" s="725" t="str">
        <f t="shared" si="196"/>
        <v>D+</v>
      </c>
      <c r="LC11" s="726">
        <f t="shared" si="197"/>
        <v>1.5</v>
      </c>
      <c r="LD11" s="726" t="str">
        <f t="shared" si="198"/>
        <v>1.5</v>
      </c>
      <c r="LE11" s="727">
        <v>2</v>
      </c>
      <c r="LF11" s="728">
        <v>2</v>
      </c>
      <c r="LG11" s="706">
        <v>9</v>
      </c>
      <c r="LH11" s="420">
        <v>9</v>
      </c>
      <c r="LI11" s="420"/>
      <c r="LJ11" s="723">
        <f t="shared" si="199"/>
        <v>9</v>
      </c>
      <c r="LK11" s="724">
        <f t="shared" si="200"/>
        <v>9</v>
      </c>
      <c r="LL11" s="799" t="str">
        <f t="shared" si="201"/>
        <v>9.0</v>
      </c>
      <c r="LM11" s="725" t="str">
        <f t="shared" si="202"/>
        <v>A</v>
      </c>
      <c r="LN11" s="726">
        <f t="shared" si="203"/>
        <v>4</v>
      </c>
      <c r="LO11" s="726" t="str">
        <f t="shared" si="204"/>
        <v>4.0</v>
      </c>
      <c r="LP11" s="1037">
        <v>2</v>
      </c>
      <c r="LQ11" s="728">
        <v>2</v>
      </c>
      <c r="LR11" s="848">
        <v>8.3000000000000007</v>
      </c>
      <c r="LS11" s="420">
        <v>7</v>
      </c>
      <c r="LT11" s="420"/>
      <c r="LU11" s="6">
        <f t="shared" si="205"/>
        <v>7.5</v>
      </c>
      <c r="LV11" s="104">
        <f t="shared" si="206"/>
        <v>7.5</v>
      </c>
      <c r="LW11" s="784" t="str">
        <f t="shared" si="207"/>
        <v>7.5</v>
      </c>
      <c r="LX11" s="540" t="str">
        <f t="shared" si="208"/>
        <v>B</v>
      </c>
      <c r="LY11" s="539">
        <f t="shared" si="209"/>
        <v>3</v>
      </c>
      <c r="LZ11" s="539" t="str">
        <f t="shared" si="210"/>
        <v>3.0</v>
      </c>
      <c r="MA11" s="12">
        <v>4</v>
      </c>
      <c r="MB11" s="110">
        <v>4</v>
      </c>
      <c r="MC11" s="1098">
        <v>7.4</v>
      </c>
      <c r="MD11" s="1099">
        <v>8</v>
      </c>
      <c r="ME11" s="1123"/>
      <c r="MF11" s="900">
        <f t="shared" ref="MF11:MF22" si="265">ROUND((MC11*0.4+MD11*0.6),1)</f>
        <v>7.8</v>
      </c>
      <c r="MG11" s="902">
        <f t="shared" ref="MG11:MG22" si="266">ROUND(MAX((MC11*0.4+MD11*0.6),(MC11*0.4+ME11*0.6)),1)</f>
        <v>7.8</v>
      </c>
      <c r="MH11" s="904" t="str">
        <f t="shared" ref="MH11:MH22" si="267">TEXT(MG11,"0.0")</f>
        <v>7.8</v>
      </c>
      <c r="MI11" s="906" t="str">
        <f t="shared" ref="MI11:MI22" si="268">IF(MG11&gt;=8.5,"A",IF(MG11&gt;=8,"B+",IF(MG11&gt;=7,"B",IF(MG11&gt;=6.5,"C+",IF(MG11&gt;=5.5,"C",IF(MG11&gt;=5,"D+",IF(MG11&gt;=4,"D","F")))))))</f>
        <v>B</v>
      </c>
      <c r="MJ11" s="908">
        <f t="shared" ref="MJ11:MJ22" si="269">IF(MI11="A",4,IF(MI11="B+",3.5,IF(MI11="B",3,IF(MI11="C+",2.5,IF(MI11="C",2,IF(MI11="D+",1.5,IF(MI11="D",1,0)))))))</f>
        <v>3</v>
      </c>
      <c r="MK11" s="908" t="str">
        <f t="shared" ref="MK11:MK22" si="270">TEXT(MJ11,"0.0")</f>
        <v>3.0</v>
      </c>
      <c r="ML11" s="727">
        <v>2</v>
      </c>
      <c r="MM11" s="728">
        <v>2</v>
      </c>
      <c r="MN11" s="1098">
        <v>5.5</v>
      </c>
      <c r="MO11" s="1099">
        <v>7</v>
      </c>
      <c r="MP11" s="1099"/>
      <c r="MQ11" s="900">
        <f t="shared" si="215"/>
        <v>6.4</v>
      </c>
      <c r="MR11" s="902">
        <f t="shared" si="216"/>
        <v>6.4</v>
      </c>
      <c r="MS11" s="904" t="str">
        <f t="shared" si="217"/>
        <v>6.4</v>
      </c>
      <c r="MT11" s="906" t="str">
        <f t="shared" si="218"/>
        <v>C</v>
      </c>
      <c r="MU11" s="908">
        <f t="shared" si="219"/>
        <v>2</v>
      </c>
      <c r="MV11" s="908" t="str">
        <f t="shared" si="220"/>
        <v>2.0</v>
      </c>
      <c r="MW11" s="729">
        <v>2</v>
      </c>
      <c r="MX11" s="910">
        <v>2</v>
      </c>
      <c r="MY11" s="848">
        <v>8.5</v>
      </c>
      <c r="MZ11" s="420">
        <v>8</v>
      </c>
      <c r="NA11" s="420"/>
      <c r="NB11" s="900">
        <f t="shared" si="221"/>
        <v>8.1999999999999993</v>
      </c>
      <c r="NC11" s="902">
        <f t="shared" si="222"/>
        <v>8.1999999999999993</v>
      </c>
      <c r="ND11" s="904" t="str">
        <f t="shared" si="223"/>
        <v>8.2</v>
      </c>
      <c r="NE11" s="906" t="str">
        <f t="shared" si="224"/>
        <v>B+</v>
      </c>
      <c r="NF11" s="908">
        <f t="shared" si="225"/>
        <v>3.5</v>
      </c>
      <c r="NG11" s="908" t="str">
        <f t="shared" si="226"/>
        <v>3.5</v>
      </c>
      <c r="NH11" s="729">
        <v>2</v>
      </c>
      <c r="NI11" s="910">
        <v>2</v>
      </c>
      <c r="NJ11" s="848">
        <v>8.5</v>
      </c>
      <c r="NK11" s="420">
        <v>9</v>
      </c>
      <c r="NL11" s="420"/>
      <c r="NM11" s="900">
        <f t="shared" si="227"/>
        <v>8.8000000000000007</v>
      </c>
      <c r="NN11" s="902">
        <f t="shared" si="228"/>
        <v>8.8000000000000007</v>
      </c>
      <c r="NO11" s="904" t="str">
        <f t="shared" si="229"/>
        <v>8.8</v>
      </c>
      <c r="NP11" s="906" t="str">
        <f t="shared" si="230"/>
        <v>A</v>
      </c>
      <c r="NQ11" s="908">
        <f t="shared" si="231"/>
        <v>4</v>
      </c>
      <c r="NR11" s="908" t="str">
        <f t="shared" si="232"/>
        <v>4.0</v>
      </c>
      <c r="NS11" s="729">
        <v>2</v>
      </c>
      <c r="NT11" s="910">
        <v>2</v>
      </c>
      <c r="NU11" s="848">
        <v>8.5</v>
      </c>
      <c r="NV11" s="420">
        <v>9</v>
      </c>
      <c r="NW11" s="420"/>
      <c r="NX11" s="900">
        <f t="shared" si="233"/>
        <v>8.8000000000000007</v>
      </c>
      <c r="NY11" s="902">
        <f t="shared" si="234"/>
        <v>8.8000000000000007</v>
      </c>
      <c r="NZ11" s="904" t="str">
        <f t="shared" si="235"/>
        <v>8.8</v>
      </c>
      <c r="OA11" s="906" t="str">
        <f t="shared" si="236"/>
        <v>A</v>
      </c>
      <c r="OB11" s="908">
        <f t="shared" si="237"/>
        <v>4</v>
      </c>
      <c r="OC11" s="908" t="str">
        <f t="shared" si="238"/>
        <v>4.0</v>
      </c>
      <c r="OD11" s="729">
        <v>2</v>
      </c>
      <c r="OE11" s="910">
        <v>2</v>
      </c>
      <c r="OF11" s="1069">
        <f t="shared" si="239"/>
        <v>18</v>
      </c>
      <c r="OG11" s="1070">
        <f t="shared" si="240"/>
        <v>3.1111111111111112</v>
      </c>
      <c r="OH11" s="1071" t="str">
        <f t="shared" si="241"/>
        <v>3.11</v>
      </c>
      <c r="OI11" s="1072" t="str">
        <f t="shared" si="242"/>
        <v>Lên lớp</v>
      </c>
      <c r="OJ11" s="1082">
        <f t="shared" si="243"/>
        <v>77</v>
      </c>
      <c r="OK11" s="1083">
        <f t="shared" si="244"/>
        <v>2.6883116883116882</v>
      </c>
      <c r="OL11" s="1084" t="str">
        <f t="shared" si="245"/>
        <v>2.69</v>
      </c>
      <c r="OM11" s="1082">
        <f t="shared" si="246"/>
        <v>18</v>
      </c>
      <c r="ON11" s="1075">
        <f t="shared" si="247"/>
        <v>3.1111111111111112</v>
      </c>
      <c r="OO11" s="1075">
        <f t="shared" si="248"/>
        <v>7.6777777777777771</v>
      </c>
      <c r="OP11" s="1076">
        <f t="shared" si="249"/>
        <v>77</v>
      </c>
      <c r="OQ11" s="1079">
        <f t="shared" si="250"/>
        <v>6.9363636363636356</v>
      </c>
      <c r="OR11" s="1077">
        <f t="shared" si="251"/>
        <v>2.6883116883116882</v>
      </c>
      <c r="OS11" s="1072" t="str">
        <f t="shared" si="252"/>
        <v>Lên lớp</v>
      </c>
      <c r="OU11" s="1335">
        <v>9</v>
      </c>
      <c r="OV11" s="1335">
        <v>8.5</v>
      </c>
      <c r="OW11" s="1340"/>
      <c r="OX11" s="1413">
        <f t="shared" si="253"/>
        <v>8.6999999999999993</v>
      </c>
      <c r="OY11" s="1414">
        <f t="shared" si="254"/>
        <v>8.6999999999999993</v>
      </c>
      <c r="OZ11" s="1415" t="str">
        <f t="shared" si="255"/>
        <v>8.7</v>
      </c>
      <c r="PA11" s="1416" t="str">
        <f t="shared" si="256"/>
        <v>A</v>
      </c>
      <c r="PB11" s="1417">
        <f t="shared" si="257"/>
        <v>4</v>
      </c>
      <c r="PC11" s="1418" t="str">
        <f t="shared" si="258"/>
        <v>4.0</v>
      </c>
      <c r="PD11" s="1419">
        <v>6</v>
      </c>
      <c r="PE11" s="1427">
        <v>6</v>
      </c>
      <c r="PF11" s="1613">
        <v>8.1999999999999993</v>
      </c>
      <c r="PG11" s="1335">
        <v>8.8000000000000007</v>
      </c>
      <c r="PH11" s="1634">
        <f t="shared" si="259"/>
        <v>8.6</v>
      </c>
      <c r="PI11" s="1635" t="str">
        <f t="shared" si="260"/>
        <v>8.6</v>
      </c>
      <c r="PJ11" s="1636" t="str">
        <f t="shared" si="261"/>
        <v>A</v>
      </c>
      <c r="PK11" s="1637">
        <f t="shared" si="262"/>
        <v>4</v>
      </c>
      <c r="PL11" s="1637" t="str">
        <f t="shared" si="263"/>
        <v>4.0</v>
      </c>
      <c r="PM11" s="1638">
        <v>5</v>
      </c>
      <c r="PN11" s="1610">
        <v>5</v>
      </c>
      <c r="PO11" s="1511">
        <f t="shared" si="264"/>
        <v>11</v>
      </c>
      <c r="PP11" s="1070">
        <f t="shared" si="123"/>
        <v>4</v>
      </c>
    </row>
    <row r="12" spans="1:432" ht="18" x14ac:dyDescent="0.25">
      <c r="A12" s="273">
        <v>29</v>
      </c>
      <c r="B12" s="273" t="s">
        <v>23</v>
      </c>
      <c r="C12" s="273" t="s">
        <v>116</v>
      </c>
      <c r="D12" s="391" t="s">
        <v>117</v>
      </c>
      <c r="E12" s="392" t="s">
        <v>118</v>
      </c>
      <c r="F12" s="20"/>
      <c r="G12" s="101" t="s">
        <v>119</v>
      </c>
      <c r="H12" s="273" t="s">
        <v>28</v>
      </c>
      <c r="I12" s="215" t="s">
        <v>120</v>
      </c>
      <c r="J12" s="257">
        <v>5.8</v>
      </c>
      <c r="K12" s="784" t="str">
        <f t="shared" si="0"/>
        <v>5.8</v>
      </c>
      <c r="L12" s="540" t="str">
        <f t="shared" si="1"/>
        <v>C</v>
      </c>
      <c r="M12" s="539">
        <f t="shared" si="2"/>
        <v>2</v>
      </c>
      <c r="N12" s="208" t="str">
        <f t="shared" si="3"/>
        <v>2.0</v>
      </c>
      <c r="O12" s="257">
        <v>6.3</v>
      </c>
      <c r="P12" s="784" t="str">
        <f t="shared" si="4"/>
        <v>6.3</v>
      </c>
      <c r="Q12" s="540" t="str">
        <f t="shared" si="5"/>
        <v>C</v>
      </c>
      <c r="R12" s="539">
        <f t="shared" si="6"/>
        <v>2</v>
      </c>
      <c r="S12" s="208" t="str">
        <f t="shared" si="7"/>
        <v>2.0</v>
      </c>
      <c r="T12" s="257">
        <v>6</v>
      </c>
      <c r="U12" s="273">
        <v>4</v>
      </c>
      <c r="V12" s="20"/>
      <c r="W12" s="6">
        <f t="shared" si="8"/>
        <v>4.8</v>
      </c>
      <c r="X12" s="104">
        <f t="shared" si="9"/>
        <v>4.8</v>
      </c>
      <c r="Y12" s="784" t="str">
        <f t="shared" si="10"/>
        <v>4.8</v>
      </c>
      <c r="Z12" s="540" t="str">
        <f t="shared" si="11"/>
        <v>D</v>
      </c>
      <c r="AA12" s="539">
        <f t="shared" si="12"/>
        <v>1</v>
      </c>
      <c r="AB12" s="539" t="str">
        <f t="shared" si="13"/>
        <v>1.0</v>
      </c>
      <c r="AC12" s="12">
        <v>3</v>
      </c>
      <c r="AD12" s="112">
        <v>3</v>
      </c>
      <c r="AE12" s="120">
        <v>7.2</v>
      </c>
      <c r="AF12" s="273">
        <v>5</v>
      </c>
      <c r="AG12" s="20"/>
      <c r="AH12" s="163">
        <f t="shared" si="14"/>
        <v>5.9</v>
      </c>
      <c r="AI12" s="164">
        <f t="shared" si="15"/>
        <v>5.9</v>
      </c>
      <c r="AJ12" s="786" t="str">
        <f t="shared" si="16"/>
        <v>5.9</v>
      </c>
      <c r="AK12" s="158" t="str">
        <f t="shared" si="17"/>
        <v>C</v>
      </c>
      <c r="AL12" s="165">
        <f t="shared" si="18"/>
        <v>2</v>
      </c>
      <c r="AM12" s="165" t="str">
        <f t="shared" si="19"/>
        <v>2.0</v>
      </c>
      <c r="AN12" s="378">
        <v>3</v>
      </c>
      <c r="AO12" s="314">
        <v>3</v>
      </c>
      <c r="AP12" s="120">
        <v>5.3</v>
      </c>
      <c r="AQ12" s="273">
        <v>4</v>
      </c>
      <c r="AR12" s="20"/>
      <c r="AS12" s="6">
        <f t="shared" si="20"/>
        <v>4.5</v>
      </c>
      <c r="AT12" s="104">
        <f t="shared" si="21"/>
        <v>4.5</v>
      </c>
      <c r="AU12" s="784" t="str">
        <f t="shared" si="22"/>
        <v>4.5</v>
      </c>
      <c r="AV12" s="540" t="str">
        <f t="shared" si="23"/>
        <v>D</v>
      </c>
      <c r="AW12" s="539">
        <f t="shared" si="24"/>
        <v>1</v>
      </c>
      <c r="AX12" s="539" t="str">
        <f t="shared" si="25"/>
        <v>1.0</v>
      </c>
      <c r="AY12" s="12">
        <v>3</v>
      </c>
      <c r="AZ12" s="112">
        <v>3</v>
      </c>
      <c r="BA12" s="706">
        <v>7.5</v>
      </c>
      <c r="BB12" s="699">
        <v>6</v>
      </c>
      <c r="BC12" s="20"/>
      <c r="BD12" s="6">
        <f t="shared" si="26"/>
        <v>6.6</v>
      </c>
      <c r="BE12" s="104">
        <f t="shared" si="27"/>
        <v>6.6</v>
      </c>
      <c r="BF12" s="784" t="str">
        <f t="shared" si="28"/>
        <v>6.6</v>
      </c>
      <c r="BG12" s="540" t="str">
        <f t="shared" si="29"/>
        <v>C+</v>
      </c>
      <c r="BH12" s="539">
        <f t="shared" si="30"/>
        <v>2.5</v>
      </c>
      <c r="BI12" s="539" t="str">
        <f t="shared" si="31"/>
        <v>2.5</v>
      </c>
      <c r="BJ12" s="12">
        <v>4</v>
      </c>
      <c r="BK12" s="112">
        <v>4</v>
      </c>
      <c r="BL12" s="706">
        <v>5.0999999999999996</v>
      </c>
      <c r="BM12" s="699">
        <v>2</v>
      </c>
      <c r="BN12" s="699">
        <v>8</v>
      </c>
      <c r="BO12" s="6">
        <f t="shared" si="32"/>
        <v>3.2</v>
      </c>
      <c r="BP12" s="104">
        <f t="shared" si="33"/>
        <v>6.8</v>
      </c>
      <c r="BQ12" s="784" t="str">
        <f t="shared" si="34"/>
        <v>6.8</v>
      </c>
      <c r="BR12" s="540" t="str">
        <f t="shared" si="35"/>
        <v>C+</v>
      </c>
      <c r="BS12" s="539">
        <f t="shared" si="36"/>
        <v>2.5</v>
      </c>
      <c r="BT12" s="539" t="str">
        <f t="shared" si="37"/>
        <v>2.5</v>
      </c>
      <c r="BU12" s="12">
        <v>3</v>
      </c>
      <c r="BV12" s="110">
        <v>3</v>
      </c>
      <c r="BW12" s="706">
        <v>7</v>
      </c>
      <c r="BX12" s="420">
        <v>8</v>
      </c>
      <c r="BY12" s="420"/>
      <c r="BZ12" s="6">
        <f t="shared" si="38"/>
        <v>7.6</v>
      </c>
      <c r="CA12" s="104">
        <f t="shared" si="39"/>
        <v>7.6</v>
      </c>
      <c r="CB12" s="784" t="str">
        <f t="shared" si="40"/>
        <v>7.6</v>
      </c>
      <c r="CC12" s="540" t="str">
        <f t="shared" si="41"/>
        <v>B</v>
      </c>
      <c r="CD12" s="539">
        <f t="shared" si="42"/>
        <v>3</v>
      </c>
      <c r="CE12" s="539" t="str">
        <f t="shared" si="43"/>
        <v>3.0</v>
      </c>
      <c r="CF12" s="12">
        <v>2</v>
      </c>
      <c r="CG12" s="110">
        <v>2</v>
      </c>
      <c r="CH12" s="365">
        <f t="shared" si="44"/>
        <v>18</v>
      </c>
      <c r="CI12" s="363">
        <f t="shared" si="45"/>
        <v>1.9722222222222223</v>
      </c>
      <c r="CJ12" s="355" t="str">
        <f t="shared" si="46"/>
        <v>1.97</v>
      </c>
      <c r="CK12" s="356" t="str">
        <f t="shared" si="47"/>
        <v>Lên lớp</v>
      </c>
      <c r="CL12" s="357">
        <f t="shared" si="48"/>
        <v>18</v>
      </c>
      <c r="CM12" s="358">
        <f t="shared" si="49"/>
        <v>1.9722222222222223</v>
      </c>
      <c r="CN12" s="356" t="str">
        <f t="shared" si="50"/>
        <v>Lên lớp</v>
      </c>
      <c r="CO12" s="288"/>
      <c r="CP12" s="706">
        <v>7.3</v>
      </c>
      <c r="CQ12" s="699">
        <v>5</v>
      </c>
      <c r="CR12" s="699"/>
      <c r="CS12" s="6">
        <f t="shared" si="51"/>
        <v>5.9</v>
      </c>
      <c r="CT12" s="104">
        <f t="shared" si="52"/>
        <v>5.9</v>
      </c>
      <c r="CU12" s="784" t="str">
        <f t="shared" si="53"/>
        <v>5.9</v>
      </c>
      <c r="CV12" s="540" t="str">
        <f t="shared" si="54"/>
        <v>C</v>
      </c>
      <c r="CW12" s="539">
        <f t="shared" si="55"/>
        <v>2</v>
      </c>
      <c r="CX12" s="539" t="str">
        <f t="shared" si="56"/>
        <v>2.0</v>
      </c>
      <c r="CY12" s="12">
        <v>2</v>
      </c>
      <c r="CZ12" s="488">
        <v>2</v>
      </c>
      <c r="DA12" s="120">
        <v>5.8</v>
      </c>
      <c r="DB12" s="273">
        <v>4</v>
      </c>
      <c r="DC12" s="273"/>
      <c r="DD12" s="6">
        <f t="shared" si="57"/>
        <v>4.7</v>
      </c>
      <c r="DE12" s="104">
        <f t="shared" si="58"/>
        <v>4.7</v>
      </c>
      <c r="DF12" s="784" t="str">
        <f t="shared" si="59"/>
        <v>4.7</v>
      </c>
      <c r="DG12" s="540" t="str">
        <f t="shared" si="60"/>
        <v>D</v>
      </c>
      <c r="DH12" s="539">
        <f t="shared" si="61"/>
        <v>1</v>
      </c>
      <c r="DI12" s="539" t="str">
        <f t="shared" si="62"/>
        <v>1.0</v>
      </c>
      <c r="DJ12" s="12">
        <v>3</v>
      </c>
      <c r="DK12" s="488">
        <v>3</v>
      </c>
      <c r="DL12" s="690">
        <v>5.0999999999999996</v>
      </c>
      <c r="DM12" s="699">
        <v>2</v>
      </c>
      <c r="DN12" s="699">
        <v>4</v>
      </c>
      <c r="DO12" s="6">
        <f t="shared" si="63"/>
        <v>3.2</v>
      </c>
      <c r="DP12" s="104">
        <f t="shared" si="64"/>
        <v>4.4000000000000004</v>
      </c>
      <c r="DQ12" s="784" t="str">
        <f t="shared" si="65"/>
        <v>4.4</v>
      </c>
      <c r="DR12" s="540" t="str">
        <f t="shared" si="66"/>
        <v>D</v>
      </c>
      <c r="DS12" s="539">
        <f t="shared" si="67"/>
        <v>1</v>
      </c>
      <c r="DT12" s="539" t="str">
        <f t="shared" si="68"/>
        <v>1.0</v>
      </c>
      <c r="DU12" s="12">
        <v>2</v>
      </c>
      <c r="DV12" s="488">
        <v>2</v>
      </c>
      <c r="DW12" s="706">
        <v>8.1999999999999993</v>
      </c>
      <c r="DX12" s="699">
        <v>5</v>
      </c>
      <c r="DY12" s="699"/>
      <c r="DZ12" s="6">
        <f t="shared" si="69"/>
        <v>6.3</v>
      </c>
      <c r="EA12" s="104">
        <f t="shared" si="70"/>
        <v>6.3</v>
      </c>
      <c r="EB12" s="784" t="str">
        <f t="shared" si="71"/>
        <v>6.3</v>
      </c>
      <c r="EC12" s="540" t="str">
        <f t="shared" si="72"/>
        <v>C</v>
      </c>
      <c r="ED12" s="539">
        <f t="shared" si="73"/>
        <v>2</v>
      </c>
      <c r="EE12" s="539" t="str">
        <f t="shared" si="74"/>
        <v>2.0</v>
      </c>
      <c r="EF12" s="12">
        <v>2</v>
      </c>
      <c r="EG12" s="488">
        <v>2</v>
      </c>
      <c r="EH12" s="1095">
        <v>8</v>
      </c>
      <c r="EI12" s="701">
        <v>8</v>
      </c>
      <c r="EJ12" s="701"/>
      <c r="EK12" s="424">
        <f t="shared" si="75"/>
        <v>8</v>
      </c>
      <c r="EL12" s="425">
        <f t="shared" si="76"/>
        <v>8</v>
      </c>
      <c r="EM12" s="1096" t="str">
        <f t="shared" si="77"/>
        <v>8.0</v>
      </c>
      <c r="EN12" s="540" t="str">
        <f t="shared" si="78"/>
        <v>B+</v>
      </c>
      <c r="EO12" s="539">
        <f t="shared" si="79"/>
        <v>3.5</v>
      </c>
      <c r="EP12" s="539" t="str">
        <f t="shared" si="80"/>
        <v>3.5</v>
      </c>
      <c r="EQ12" s="12">
        <v>4</v>
      </c>
      <c r="ER12" s="488">
        <v>4</v>
      </c>
      <c r="ES12" s="706">
        <v>7.6</v>
      </c>
      <c r="ET12" s="699">
        <v>6</v>
      </c>
      <c r="EU12" s="699"/>
      <c r="EV12" s="6">
        <f t="shared" si="81"/>
        <v>6.6</v>
      </c>
      <c r="EW12" s="104">
        <f t="shared" si="82"/>
        <v>6.6</v>
      </c>
      <c r="EX12" s="784" t="str">
        <f t="shared" si="83"/>
        <v>6.6</v>
      </c>
      <c r="EY12" s="540" t="str">
        <f t="shared" si="84"/>
        <v>C+</v>
      </c>
      <c r="EZ12" s="539">
        <f t="shared" si="85"/>
        <v>2.5</v>
      </c>
      <c r="FA12" s="539" t="str">
        <f t="shared" si="86"/>
        <v>2.5</v>
      </c>
      <c r="FB12" s="12">
        <v>2</v>
      </c>
      <c r="FC12" s="488">
        <v>2</v>
      </c>
      <c r="FD12" s="316">
        <v>6.7</v>
      </c>
      <c r="FE12" s="699">
        <v>6</v>
      </c>
      <c r="FF12" s="699"/>
      <c r="FG12" s="6">
        <f t="shared" si="87"/>
        <v>6.3</v>
      </c>
      <c r="FH12" s="104">
        <f t="shared" si="88"/>
        <v>6.3</v>
      </c>
      <c r="FI12" s="784" t="str">
        <f t="shared" si="89"/>
        <v>6.3</v>
      </c>
      <c r="FJ12" s="540" t="str">
        <f t="shared" si="90"/>
        <v>C</v>
      </c>
      <c r="FK12" s="539">
        <f t="shared" si="91"/>
        <v>2</v>
      </c>
      <c r="FL12" s="539" t="str">
        <f t="shared" si="92"/>
        <v>2.0</v>
      </c>
      <c r="FM12" s="12">
        <v>3</v>
      </c>
      <c r="FN12" s="488">
        <v>3</v>
      </c>
      <c r="FO12" s="316">
        <v>7.6</v>
      </c>
      <c r="FP12" s="699">
        <v>6</v>
      </c>
      <c r="FQ12" s="699"/>
      <c r="FR12" s="6">
        <f t="shared" si="93"/>
        <v>6.6</v>
      </c>
      <c r="FS12" s="104">
        <f t="shared" si="94"/>
        <v>6.6</v>
      </c>
      <c r="FT12" s="784" t="str">
        <f t="shared" si="95"/>
        <v>6.6</v>
      </c>
      <c r="FU12" s="540" t="str">
        <f t="shared" si="96"/>
        <v>C+</v>
      </c>
      <c r="FV12" s="539">
        <f t="shared" si="97"/>
        <v>2.5</v>
      </c>
      <c r="FW12" s="539" t="str">
        <f t="shared" si="98"/>
        <v>2.5</v>
      </c>
      <c r="FX12" s="12">
        <v>3</v>
      </c>
      <c r="FY12" s="488">
        <v>3</v>
      </c>
      <c r="FZ12" s="559">
        <f t="shared" si="99"/>
        <v>21</v>
      </c>
      <c r="GA12" s="354">
        <f t="shared" si="100"/>
        <v>2.1666666666666665</v>
      </c>
      <c r="GB12" s="355" t="str">
        <f t="shared" si="101"/>
        <v>2.17</v>
      </c>
      <c r="GC12" s="699" t="str">
        <f t="shared" si="102"/>
        <v>Lên lớp</v>
      </c>
      <c r="GD12" s="559">
        <f t="shared" si="103"/>
        <v>39</v>
      </c>
      <c r="GE12" s="354">
        <f t="shared" si="104"/>
        <v>2.0769230769230771</v>
      </c>
      <c r="GF12" s="355" t="str">
        <f t="shared" si="105"/>
        <v>2.08</v>
      </c>
      <c r="GG12" s="661">
        <f t="shared" si="106"/>
        <v>39</v>
      </c>
      <c r="GH12" s="789">
        <f t="shared" si="124"/>
        <v>6.1230769230769226</v>
      </c>
      <c r="GI12" s="662">
        <f t="shared" si="107"/>
        <v>2.0769230769230771</v>
      </c>
      <c r="GJ12" s="663" t="str">
        <f t="shared" si="108"/>
        <v>Lên lớp</v>
      </c>
      <c r="GK12" s="288"/>
      <c r="GL12" s="706">
        <v>6.3</v>
      </c>
      <c r="GM12" s="420">
        <v>4</v>
      </c>
      <c r="GN12" s="420"/>
      <c r="GO12" s="6">
        <f t="shared" si="125"/>
        <v>4.9000000000000004</v>
      </c>
      <c r="GP12" s="104">
        <f t="shared" si="126"/>
        <v>4.9000000000000004</v>
      </c>
      <c r="GQ12" s="784" t="str">
        <f t="shared" si="127"/>
        <v>4.9</v>
      </c>
      <c r="GR12" s="540" t="str">
        <f t="shared" si="128"/>
        <v>D</v>
      </c>
      <c r="GS12" s="539">
        <f t="shared" si="129"/>
        <v>1</v>
      </c>
      <c r="GT12" s="539" t="str">
        <f t="shared" si="130"/>
        <v>1.0</v>
      </c>
      <c r="GU12" s="12">
        <v>2</v>
      </c>
      <c r="GV12" s="110">
        <v>2</v>
      </c>
      <c r="GW12" s="706">
        <v>7</v>
      </c>
      <c r="GX12" s="420">
        <v>2</v>
      </c>
      <c r="GY12" s="420"/>
      <c r="GZ12" s="6">
        <f t="shared" si="131"/>
        <v>4</v>
      </c>
      <c r="HA12" s="104">
        <f t="shared" si="132"/>
        <v>4</v>
      </c>
      <c r="HB12" s="784" t="str">
        <f t="shared" si="133"/>
        <v>4.0</v>
      </c>
      <c r="HC12" s="540" t="str">
        <f t="shared" si="134"/>
        <v>D</v>
      </c>
      <c r="HD12" s="539">
        <f t="shared" si="135"/>
        <v>1</v>
      </c>
      <c r="HE12" s="539" t="str">
        <f t="shared" si="136"/>
        <v>1.0</v>
      </c>
      <c r="HF12" s="12">
        <v>2</v>
      </c>
      <c r="HG12" s="110">
        <v>2</v>
      </c>
      <c r="HH12" s="706">
        <v>7.3</v>
      </c>
      <c r="HI12" s="420">
        <v>9</v>
      </c>
      <c r="HJ12" s="420"/>
      <c r="HK12" s="6">
        <f t="shared" si="137"/>
        <v>8.3000000000000007</v>
      </c>
      <c r="HL12" s="104">
        <f t="shared" si="138"/>
        <v>8.3000000000000007</v>
      </c>
      <c r="HM12" s="784" t="str">
        <f t="shared" si="139"/>
        <v>8.3</v>
      </c>
      <c r="HN12" s="540" t="str">
        <f t="shared" si="140"/>
        <v>B+</v>
      </c>
      <c r="HO12" s="539">
        <f t="shared" si="141"/>
        <v>3.5</v>
      </c>
      <c r="HP12" s="539" t="str">
        <f t="shared" si="142"/>
        <v>3.5</v>
      </c>
      <c r="HQ12" s="12">
        <v>3</v>
      </c>
      <c r="HR12" s="110">
        <v>3</v>
      </c>
      <c r="HS12" s="706">
        <v>6.7</v>
      </c>
      <c r="HT12" s="420">
        <v>6</v>
      </c>
      <c r="HU12" s="420"/>
      <c r="HV12" s="6">
        <f t="shared" si="143"/>
        <v>6.3</v>
      </c>
      <c r="HW12" s="104">
        <f t="shared" si="144"/>
        <v>6.3</v>
      </c>
      <c r="HX12" s="784" t="str">
        <f t="shared" si="145"/>
        <v>6.3</v>
      </c>
      <c r="HY12" s="540" t="str">
        <f t="shared" si="146"/>
        <v>C</v>
      </c>
      <c r="HZ12" s="539">
        <f t="shared" si="147"/>
        <v>2</v>
      </c>
      <c r="IA12" s="539" t="str">
        <f t="shared" si="148"/>
        <v>2.0</v>
      </c>
      <c r="IB12" s="12">
        <v>3</v>
      </c>
      <c r="IC12" s="110">
        <v>3</v>
      </c>
      <c r="ID12" s="706">
        <v>6.2</v>
      </c>
      <c r="IE12" s="420">
        <v>6</v>
      </c>
      <c r="IF12" s="420"/>
      <c r="IG12" s="6">
        <f t="shared" si="149"/>
        <v>6.1</v>
      </c>
      <c r="IH12" s="104">
        <f t="shared" si="150"/>
        <v>6.1</v>
      </c>
      <c r="II12" s="784" t="str">
        <f t="shared" si="151"/>
        <v>6.1</v>
      </c>
      <c r="IJ12" s="540" t="str">
        <f t="shared" si="152"/>
        <v>C</v>
      </c>
      <c r="IK12" s="539">
        <f t="shared" si="153"/>
        <v>2</v>
      </c>
      <c r="IL12" s="539" t="str">
        <f t="shared" si="154"/>
        <v>2.0</v>
      </c>
      <c r="IM12" s="12">
        <v>3</v>
      </c>
      <c r="IN12" s="110">
        <v>3</v>
      </c>
      <c r="IO12" s="316">
        <v>8</v>
      </c>
      <c r="IP12" s="420">
        <v>7</v>
      </c>
      <c r="IQ12" s="420"/>
      <c r="IR12" s="6">
        <f t="shared" si="155"/>
        <v>7.4</v>
      </c>
      <c r="IS12" s="104">
        <f t="shared" si="156"/>
        <v>7.4</v>
      </c>
      <c r="IT12" s="784" t="str">
        <f t="shared" si="157"/>
        <v>7.4</v>
      </c>
      <c r="IU12" s="540" t="str">
        <f t="shared" si="158"/>
        <v>B</v>
      </c>
      <c r="IV12" s="539">
        <f t="shared" si="159"/>
        <v>3</v>
      </c>
      <c r="IW12" s="539" t="str">
        <f t="shared" si="160"/>
        <v>3.0</v>
      </c>
      <c r="IX12" s="12">
        <v>2</v>
      </c>
      <c r="IY12" s="110">
        <v>2</v>
      </c>
      <c r="IZ12" s="848">
        <v>6.8</v>
      </c>
      <c r="JA12" s="420">
        <v>7</v>
      </c>
      <c r="JB12" s="420"/>
      <c r="JC12" s="6">
        <f t="shared" si="161"/>
        <v>6.9</v>
      </c>
      <c r="JD12" s="104">
        <f t="shared" si="162"/>
        <v>6.9</v>
      </c>
      <c r="JE12" s="784" t="str">
        <f t="shared" si="163"/>
        <v>6.9</v>
      </c>
      <c r="JF12" s="540" t="str">
        <f t="shared" si="164"/>
        <v>C+</v>
      </c>
      <c r="JG12" s="539">
        <f t="shared" si="165"/>
        <v>2.5</v>
      </c>
      <c r="JH12" s="539" t="str">
        <f t="shared" si="166"/>
        <v>2.5</v>
      </c>
      <c r="JI12" s="12">
        <v>3</v>
      </c>
      <c r="JJ12" s="110">
        <v>3</v>
      </c>
      <c r="JK12" s="706">
        <v>7.6</v>
      </c>
      <c r="JL12" s="834">
        <v>7</v>
      </c>
      <c r="JM12" s="420"/>
      <c r="JN12" s="6">
        <f t="shared" si="167"/>
        <v>7.2</v>
      </c>
      <c r="JO12" s="104">
        <f t="shared" si="168"/>
        <v>7.2</v>
      </c>
      <c r="JP12" s="784" t="str">
        <f t="shared" si="169"/>
        <v>7.2</v>
      </c>
      <c r="JQ12" s="540" t="str">
        <f t="shared" si="170"/>
        <v>B</v>
      </c>
      <c r="JR12" s="539">
        <f t="shared" si="171"/>
        <v>3</v>
      </c>
      <c r="JS12" s="539" t="str">
        <f t="shared" si="172"/>
        <v>3.0</v>
      </c>
      <c r="JT12" s="12">
        <v>1</v>
      </c>
      <c r="JU12" s="110">
        <v>1</v>
      </c>
      <c r="JV12" s="706">
        <v>7.2</v>
      </c>
      <c r="JW12" s="895">
        <v>8</v>
      </c>
      <c r="JX12" s="297"/>
      <c r="JY12" s="6">
        <f t="shared" si="173"/>
        <v>7.7</v>
      </c>
      <c r="JZ12" s="104">
        <f t="shared" si="174"/>
        <v>7.7</v>
      </c>
      <c r="KA12" s="784" t="str">
        <f t="shared" si="175"/>
        <v>7.7</v>
      </c>
      <c r="KB12" s="540" t="str">
        <f t="shared" si="176"/>
        <v>B</v>
      </c>
      <c r="KC12" s="539">
        <f t="shared" si="177"/>
        <v>3</v>
      </c>
      <c r="KD12" s="539" t="str">
        <f t="shared" si="178"/>
        <v>3.0</v>
      </c>
      <c r="KE12" s="12">
        <v>1</v>
      </c>
      <c r="KF12" s="110">
        <v>1</v>
      </c>
      <c r="KG12" s="920">
        <f t="shared" si="179"/>
        <v>20</v>
      </c>
      <c r="KH12" s="922">
        <f t="shared" si="180"/>
        <v>2.2999999999999998</v>
      </c>
      <c r="KI12" s="924" t="str">
        <f t="shared" si="181"/>
        <v>2.30</v>
      </c>
      <c r="KJ12" s="928" t="str">
        <f t="shared" si="182"/>
        <v>Lên lớp</v>
      </c>
      <c r="KK12" s="931">
        <f t="shared" si="183"/>
        <v>59</v>
      </c>
      <c r="KL12" s="922">
        <f t="shared" si="184"/>
        <v>2.152542372881356</v>
      </c>
      <c r="KM12" s="924" t="str">
        <f t="shared" si="185"/>
        <v>2.15</v>
      </c>
      <c r="KN12" s="932">
        <f t="shared" si="186"/>
        <v>20</v>
      </c>
      <c r="KO12" s="840">
        <f t="shared" si="187"/>
        <v>6.5150000000000006</v>
      </c>
      <c r="KP12" s="933">
        <f t="shared" si="188"/>
        <v>2.2999999999999998</v>
      </c>
      <c r="KQ12" s="934">
        <f t="shared" si="189"/>
        <v>59</v>
      </c>
      <c r="KR12" s="935">
        <f t="shared" si="190"/>
        <v>6.2559322033898308</v>
      </c>
      <c r="KS12" s="936">
        <f t="shared" si="191"/>
        <v>2.152542372881356</v>
      </c>
      <c r="KT12" s="928" t="str">
        <f t="shared" si="192"/>
        <v>Lên lớp</v>
      </c>
      <c r="KU12" s="712"/>
      <c r="KV12" s="848">
        <v>6.4</v>
      </c>
      <c r="KW12" s="420">
        <v>4</v>
      </c>
      <c r="KX12" s="420"/>
      <c r="KY12" s="723">
        <f t="shared" si="193"/>
        <v>5</v>
      </c>
      <c r="KZ12" s="724">
        <f t="shared" si="194"/>
        <v>5</v>
      </c>
      <c r="LA12" s="799" t="str">
        <f t="shared" si="195"/>
        <v>5.0</v>
      </c>
      <c r="LB12" s="725" t="str">
        <f t="shared" si="196"/>
        <v>D+</v>
      </c>
      <c r="LC12" s="726">
        <f t="shared" si="197"/>
        <v>1.5</v>
      </c>
      <c r="LD12" s="726" t="str">
        <f t="shared" si="198"/>
        <v>1.5</v>
      </c>
      <c r="LE12" s="727">
        <v>2</v>
      </c>
      <c r="LF12" s="728">
        <v>2</v>
      </c>
      <c r="LG12" s="706">
        <v>8.4</v>
      </c>
      <c r="LH12" s="420">
        <v>8</v>
      </c>
      <c r="LI12" s="420"/>
      <c r="LJ12" s="723">
        <f t="shared" si="199"/>
        <v>8.1999999999999993</v>
      </c>
      <c r="LK12" s="724">
        <f t="shared" si="200"/>
        <v>8.1999999999999993</v>
      </c>
      <c r="LL12" s="799" t="str">
        <f t="shared" si="201"/>
        <v>8.2</v>
      </c>
      <c r="LM12" s="725" t="str">
        <f t="shared" si="202"/>
        <v>B+</v>
      </c>
      <c r="LN12" s="726">
        <f t="shared" si="203"/>
        <v>3.5</v>
      </c>
      <c r="LO12" s="726" t="str">
        <f t="shared" si="204"/>
        <v>3.5</v>
      </c>
      <c r="LP12" s="1037">
        <v>2</v>
      </c>
      <c r="LQ12" s="728">
        <v>2</v>
      </c>
      <c r="LR12" s="848">
        <v>5.6</v>
      </c>
      <c r="LS12" s="420">
        <v>7</v>
      </c>
      <c r="LT12" s="420"/>
      <c r="LU12" s="6">
        <f t="shared" si="205"/>
        <v>6.4</v>
      </c>
      <c r="LV12" s="104">
        <f t="shared" si="206"/>
        <v>6.4</v>
      </c>
      <c r="LW12" s="784" t="str">
        <f t="shared" si="207"/>
        <v>6.4</v>
      </c>
      <c r="LX12" s="540" t="str">
        <f t="shared" si="208"/>
        <v>C</v>
      </c>
      <c r="LY12" s="539">
        <f t="shared" si="209"/>
        <v>2</v>
      </c>
      <c r="LZ12" s="539" t="str">
        <f t="shared" si="210"/>
        <v>2.0</v>
      </c>
      <c r="MA12" s="12">
        <v>4</v>
      </c>
      <c r="MB12" s="110">
        <v>4</v>
      </c>
      <c r="MC12" s="706">
        <v>6.4</v>
      </c>
      <c r="MD12" s="420">
        <v>7</v>
      </c>
      <c r="ME12" s="1124"/>
      <c r="MF12" s="900">
        <f t="shared" si="265"/>
        <v>6.8</v>
      </c>
      <c r="MG12" s="902">
        <f t="shared" si="266"/>
        <v>6.8</v>
      </c>
      <c r="MH12" s="904" t="str">
        <f t="shared" si="267"/>
        <v>6.8</v>
      </c>
      <c r="MI12" s="906" t="str">
        <f t="shared" si="268"/>
        <v>C+</v>
      </c>
      <c r="MJ12" s="908">
        <f t="shared" si="269"/>
        <v>2.5</v>
      </c>
      <c r="MK12" s="908" t="str">
        <f t="shared" si="270"/>
        <v>2.5</v>
      </c>
      <c r="ML12" s="727">
        <v>2</v>
      </c>
      <c r="MM12" s="728">
        <v>2</v>
      </c>
      <c r="MN12" s="706">
        <v>8</v>
      </c>
      <c r="MO12" s="420">
        <v>6</v>
      </c>
      <c r="MP12" s="420"/>
      <c r="MQ12" s="900">
        <f t="shared" si="215"/>
        <v>6.8</v>
      </c>
      <c r="MR12" s="902">
        <f t="shared" si="216"/>
        <v>6.8</v>
      </c>
      <c r="MS12" s="904" t="str">
        <f t="shared" si="217"/>
        <v>6.8</v>
      </c>
      <c r="MT12" s="906" t="str">
        <f t="shared" si="218"/>
        <v>C+</v>
      </c>
      <c r="MU12" s="908">
        <f t="shared" si="219"/>
        <v>2.5</v>
      </c>
      <c r="MV12" s="908" t="str">
        <f t="shared" si="220"/>
        <v>2.5</v>
      </c>
      <c r="MW12" s="729">
        <v>2</v>
      </c>
      <c r="MX12" s="910">
        <v>2</v>
      </c>
      <c r="MY12" s="848">
        <v>8.3000000000000007</v>
      </c>
      <c r="MZ12" s="420">
        <v>7</v>
      </c>
      <c r="NA12" s="420"/>
      <c r="NB12" s="900">
        <f t="shared" si="221"/>
        <v>7.5</v>
      </c>
      <c r="NC12" s="902">
        <f t="shared" si="222"/>
        <v>7.5</v>
      </c>
      <c r="ND12" s="904" t="str">
        <f t="shared" si="223"/>
        <v>7.5</v>
      </c>
      <c r="NE12" s="906" t="str">
        <f t="shared" si="224"/>
        <v>B</v>
      </c>
      <c r="NF12" s="908">
        <f t="shared" si="225"/>
        <v>3</v>
      </c>
      <c r="NG12" s="908" t="str">
        <f t="shared" si="226"/>
        <v>3.0</v>
      </c>
      <c r="NH12" s="729">
        <v>2</v>
      </c>
      <c r="NI12" s="910">
        <v>2</v>
      </c>
      <c r="NJ12" s="848">
        <v>8</v>
      </c>
      <c r="NK12" s="420">
        <v>7</v>
      </c>
      <c r="NL12" s="420"/>
      <c r="NM12" s="900">
        <f t="shared" si="227"/>
        <v>7.4</v>
      </c>
      <c r="NN12" s="902">
        <f t="shared" si="228"/>
        <v>7.4</v>
      </c>
      <c r="NO12" s="904" t="str">
        <f t="shared" si="229"/>
        <v>7.4</v>
      </c>
      <c r="NP12" s="906" t="str">
        <f t="shared" si="230"/>
        <v>B</v>
      </c>
      <c r="NQ12" s="908">
        <f t="shared" si="231"/>
        <v>3</v>
      </c>
      <c r="NR12" s="908" t="str">
        <f t="shared" si="232"/>
        <v>3.0</v>
      </c>
      <c r="NS12" s="729">
        <v>2</v>
      </c>
      <c r="NT12" s="910">
        <v>2</v>
      </c>
      <c r="NU12" s="848">
        <v>8.3000000000000007</v>
      </c>
      <c r="NV12" s="420">
        <v>6</v>
      </c>
      <c r="NW12" s="420"/>
      <c r="NX12" s="900">
        <f t="shared" si="233"/>
        <v>6.9</v>
      </c>
      <c r="NY12" s="902">
        <f t="shared" si="234"/>
        <v>6.9</v>
      </c>
      <c r="NZ12" s="904" t="str">
        <f t="shared" si="235"/>
        <v>6.9</v>
      </c>
      <c r="OA12" s="906" t="str">
        <f t="shared" si="236"/>
        <v>C+</v>
      </c>
      <c r="OB12" s="908">
        <f t="shared" si="237"/>
        <v>2.5</v>
      </c>
      <c r="OC12" s="908" t="str">
        <f t="shared" si="238"/>
        <v>2.5</v>
      </c>
      <c r="OD12" s="729">
        <v>2</v>
      </c>
      <c r="OE12" s="910">
        <v>2</v>
      </c>
      <c r="OF12" s="1069">
        <f t="shared" si="239"/>
        <v>18</v>
      </c>
      <c r="OG12" s="1070">
        <f t="shared" si="240"/>
        <v>2.5</v>
      </c>
      <c r="OH12" s="1071" t="str">
        <f t="shared" si="241"/>
        <v>2.50</v>
      </c>
      <c r="OI12" s="1072" t="str">
        <f t="shared" si="242"/>
        <v>Lên lớp</v>
      </c>
      <c r="OJ12" s="1082">
        <f t="shared" si="243"/>
        <v>77</v>
      </c>
      <c r="OK12" s="1083">
        <f t="shared" si="244"/>
        <v>2.2337662337662336</v>
      </c>
      <c r="OL12" s="1084" t="str">
        <f t="shared" si="245"/>
        <v>2.23</v>
      </c>
      <c r="OM12" s="1082">
        <f t="shared" si="246"/>
        <v>18</v>
      </c>
      <c r="ON12" s="1075">
        <f t="shared" si="247"/>
        <v>2.5</v>
      </c>
      <c r="OO12" s="1075">
        <f t="shared" si="248"/>
        <v>6.8222222222222211</v>
      </c>
      <c r="OP12" s="1076">
        <f t="shared" si="249"/>
        <v>77</v>
      </c>
      <c r="OQ12" s="1079">
        <f t="shared" si="250"/>
        <v>6.3883116883116884</v>
      </c>
      <c r="OR12" s="1077">
        <f t="shared" si="251"/>
        <v>2.2337662337662336</v>
      </c>
      <c r="OS12" s="1072" t="str">
        <f t="shared" si="252"/>
        <v>Lên lớp</v>
      </c>
      <c r="OU12" s="1335">
        <v>8.3000000000000007</v>
      </c>
      <c r="OV12" s="1335">
        <v>7.5</v>
      </c>
      <c r="OW12" s="1340"/>
      <c r="OX12" s="1413">
        <f t="shared" si="253"/>
        <v>7.8</v>
      </c>
      <c r="OY12" s="1414">
        <f t="shared" si="254"/>
        <v>7.8</v>
      </c>
      <c r="OZ12" s="1415" t="str">
        <f t="shared" si="255"/>
        <v>7.8</v>
      </c>
      <c r="PA12" s="1416" t="str">
        <f t="shared" si="256"/>
        <v>B</v>
      </c>
      <c r="PB12" s="1417">
        <f t="shared" si="257"/>
        <v>3</v>
      </c>
      <c r="PC12" s="1418" t="str">
        <f t="shared" si="258"/>
        <v>3.0</v>
      </c>
      <c r="PD12" s="1419">
        <v>6</v>
      </c>
      <c r="PE12" s="1427">
        <v>6</v>
      </c>
      <c r="PF12" s="1613">
        <v>8.5</v>
      </c>
      <c r="PG12" s="1335">
        <v>8.9</v>
      </c>
      <c r="PH12" s="1634">
        <f t="shared" si="259"/>
        <v>8.6999999999999993</v>
      </c>
      <c r="PI12" s="1635" t="str">
        <f t="shared" si="260"/>
        <v>8.7</v>
      </c>
      <c r="PJ12" s="1636" t="str">
        <f t="shared" si="261"/>
        <v>A</v>
      </c>
      <c r="PK12" s="1637">
        <f t="shared" si="262"/>
        <v>4</v>
      </c>
      <c r="PL12" s="1637" t="str">
        <f t="shared" si="263"/>
        <v>4.0</v>
      </c>
      <c r="PM12" s="1638">
        <v>5</v>
      </c>
      <c r="PN12" s="1610">
        <v>5</v>
      </c>
      <c r="PO12" s="1511">
        <f t="shared" si="264"/>
        <v>11</v>
      </c>
      <c r="PP12" s="1070">
        <f t="shared" si="123"/>
        <v>3.4545454545454546</v>
      </c>
    </row>
    <row r="13" spans="1:432" ht="18" x14ac:dyDescent="0.25">
      <c r="A13" s="273">
        <v>31</v>
      </c>
      <c r="B13" s="273" t="s">
        <v>23</v>
      </c>
      <c r="C13" s="273" t="s">
        <v>121</v>
      </c>
      <c r="D13" s="391" t="s">
        <v>122</v>
      </c>
      <c r="E13" s="392" t="s">
        <v>123</v>
      </c>
      <c r="F13" s="20"/>
      <c r="G13" s="101" t="s">
        <v>124</v>
      </c>
      <c r="H13" s="273" t="s">
        <v>28</v>
      </c>
      <c r="I13" s="215" t="s">
        <v>89</v>
      </c>
      <c r="J13" s="257">
        <v>6.3</v>
      </c>
      <c r="K13" s="784" t="str">
        <f t="shared" si="0"/>
        <v>6.3</v>
      </c>
      <c r="L13" s="540" t="str">
        <f t="shared" si="1"/>
        <v>C</v>
      </c>
      <c r="M13" s="539">
        <f t="shared" si="2"/>
        <v>2</v>
      </c>
      <c r="N13" s="208" t="str">
        <f t="shared" si="3"/>
        <v>2.0</v>
      </c>
      <c r="O13" s="257">
        <v>6.7</v>
      </c>
      <c r="P13" s="784" t="str">
        <f t="shared" si="4"/>
        <v>6.7</v>
      </c>
      <c r="Q13" s="540" t="str">
        <f t="shared" si="5"/>
        <v>C+</v>
      </c>
      <c r="R13" s="539">
        <f t="shared" si="6"/>
        <v>2.5</v>
      </c>
      <c r="S13" s="208" t="str">
        <f t="shared" si="7"/>
        <v>2.5</v>
      </c>
      <c r="T13" s="257">
        <v>6.8</v>
      </c>
      <c r="U13" s="273">
        <v>6</v>
      </c>
      <c r="V13" s="20"/>
      <c r="W13" s="6">
        <f t="shared" si="8"/>
        <v>6.3</v>
      </c>
      <c r="X13" s="104">
        <f t="shared" si="9"/>
        <v>6.3</v>
      </c>
      <c r="Y13" s="784" t="str">
        <f t="shared" si="10"/>
        <v>6.3</v>
      </c>
      <c r="Z13" s="540" t="str">
        <f t="shared" si="11"/>
        <v>C</v>
      </c>
      <c r="AA13" s="539">
        <f t="shared" si="12"/>
        <v>2</v>
      </c>
      <c r="AB13" s="539" t="str">
        <f t="shared" si="13"/>
        <v>2.0</v>
      </c>
      <c r="AC13" s="12">
        <v>3</v>
      </c>
      <c r="AD13" s="112">
        <v>3</v>
      </c>
      <c r="AE13" s="257">
        <v>5</v>
      </c>
      <c r="AF13" s="699">
        <v>3</v>
      </c>
      <c r="AG13" s="273">
        <v>4</v>
      </c>
      <c r="AH13" s="163">
        <f t="shared" si="14"/>
        <v>3.8</v>
      </c>
      <c r="AI13" s="164">
        <f t="shared" si="15"/>
        <v>4.4000000000000004</v>
      </c>
      <c r="AJ13" s="786" t="str">
        <f t="shared" si="16"/>
        <v>4.4</v>
      </c>
      <c r="AK13" s="158" t="str">
        <f t="shared" si="17"/>
        <v>D</v>
      </c>
      <c r="AL13" s="165">
        <f t="shared" si="18"/>
        <v>1</v>
      </c>
      <c r="AM13" s="165" t="str">
        <f t="shared" si="19"/>
        <v>1.0</v>
      </c>
      <c r="AN13" s="378">
        <v>3</v>
      </c>
      <c r="AO13" s="314">
        <v>3</v>
      </c>
      <c r="AP13" s="1526">
        <v>7.3</v>
      </c>
      <c r="AQ13" s="643">
        <v>7</v>
      </c>
      <c r="AR13" s="781"/>
      <c r="AS13" s="424">
        <f t="shared" si="20"/>
        <v>7.1</v>
      </c>
      <c r="AT13" s="425">
        <f t="shared" si="21"/>
        <v>7.1</v>
      </c>
      <c r="AU13" s="1096" t="str">
        <f t="shared" si="22"/>
        <v>7.1</v>
      </c>
      <c r="AV13" s="426" t="str">
        <f t="shared" si="23"/>
        <v>B</v>
      </c>
      <c r="AW13" s="539">
        <f t="shared" si="24"/>
        <v>3</v>
      </c>
      <c r="AX13" s="539" t="str">
        <f t="shared" si="25"/>
        <v>3.0</v>
      </c>
      <c r="AY13" s="12">
        <v>3</v>
      </c>
      <c r="AZ13" s="112">
        <v>3</v>
      </c>
      <c r="BA13" s="1095">
        <v>8.5</v>
      </c>
      <c r="BB13" s="701">
        <v>9</v>
      </c>
      <c r="BC13" s="781"/>
      <c r="BD13" s="424">
        <f t="shared" si="26"/>
        <v>8.8000000000000007</v>
      </c>
      <c r="BE13" s="425">
        <f t="shared" si="27"/>
        <v>8.8000000000000007</v>
      </c>
      <c r="BF13" s="1096" t="str">
        <f t="shared" si="28"/>
        <v>8.8</v>
      </c>
      <c r="BG13" s="540" t="str">
        <f t="shared" si="29"/>
        <v>A</v>
      </c>
      <c r="BH13" s="539">
        <f t="shared" si="30"/>
        <v>4</v>
      </c>
      <c r="BI13" s="539" t="str">
        <f t="shared" si="31"/>
        <v>4.0</v>
      </c>
      <c r="BJ13" s="12">
        <v>4</v>
      </c>
      <c r="BK13" s="112">
        <v>4</v>
      </c>
      <c r="BL13" s="706">
        <v>5</v>
      </c>
      <c r="BM13" s="699">
        <v>3</v>
      </c>
      <c r="BN13" s="699">
        <v>8</v>
      </c>
      <c r="BO13" s="6">
        <f t="shared" si="32"/>
        <v>3.8</v>
      </c>
      <c r="BP13" s="104">
        <f t="shared" si="33"/>
        <v>6.8</v>
      </c>
      <c r="BQ13" s="784" t="str">
        <f t="shared" si="34"/>
        <v>6.8</v>
      </c>
      <c r="BR13" s="540" t="str">
        <f t="shared" si="35"/>
        <v>C+</v>
      </c>
      <c r="BS13" s="539">
        <f t="shared" si="36"/>
        <v>2.5</v>
      </c>
      <c r="BT13" s="539" t="str">
        <f t="shared" si="37"/>
        <v>2.5</v>
      </c>
      <c r="BU13" s="12">
        <v>3</v>
      </c>
      <c r="BV13" s="110">
        <v>3</v>
      </c>
      <c r="BW13" s="706">
        <v>7.3</v>
      </c>
      <c r="BX13" s="420">
        <v>8</v>
      </c>
      <c r="BY13" s="420"/>
      <c r="BZ13" s="6">
        <f t="shared" si="38"/>
        <v>7.7</v>
      </c>
      <c r="CA13" s="104">
        <f t="shared" si="39"/>
        <v>7.7</v>
      </c>
      <c r="CB13" s="784" t="str">
        <f t="shared" si="40"/>
        <v>7.7</v>
      </c>
      <c r="CC13" s="540" t="str">
        <f t="shared" si="41"/>
        <v>B</v>
      </c>
      <c r="CD13" s="539">
        <f t="shared" si="42"/>
        <v>3</v>
      </c>
      <c r="CE13" s="539" t="str">
        <f t="shared" si="43"/>
        <v>3.0</v>
      </c>
      <c r="CF13" s="12">
        <v>2</v>
      </c>
      <c r="CG13" s="110">
        <v>2</v>
      </c>
      <c r="CH13" s="365">
        <f t="shared" si="44"/>
        <v>18</v>
      </c>
      <c r="CI13" s="363">
        <f t="shared" si="45"/>
        <v>2.6388888888888888</v>
      </c>
      <c r="CJ13" s="355" t="str">
        <f t="shared" si="46"/>
        <v>2.64</v>
      </c>
      <c r="CK13" s="356" t="str">
        <f t="shared" si="47"/>
        <v>Lên lớp</v>
      </c>
      <c r="CL13" s="357">
        <f t="shared" si="48"/>
        <v>18</v>
      </c>
      <c r="CM13" s="358">
        <f t="shared" si="49"/>
        <v>2.6388888888888888</v>
      </c>
      <c r="CN13" s="356" t="str">
        <f t="shared" si="50"/>
        <v>Lên lớp</v>
      </c>
      <c r="CO13" s="288"/>
      <c r="CP13" s="706">
        <v>7.3</v>
      </c>
      <c r="CQ13" s="699">
        <v>5</v>
      </c>
      <c r="CR13" s="699"/>
      <c r="CS13" s="6">
        <f t="shared" si="51"/>
        <v>5.9</v>
      </c>
      <c r="CT13" s="104">
        <f t="shared" si="52"/>
        <v>5.9</v>
      </c>
      <c r="CU13" s="784" t="str">
        <f t="shared" si="53"/>
        <v>5.9</v>
      </c>
      <c r="CV13" s="540" t="str">
        <f t="shared" si="54"/>
        <v>C</v>
      </c>
      <c r="CW13" s="539">
        <f t="shared" si="55"/>
        <v>2</v>
      </c>
      <c r="CX13" s="539" t="str">
        <f t="shared" si="56"/>
        <v>2.0</v>
      </c>
      <c r="CY13" s="12">
        <v>2</v>
      </c>
      <c r="CZ13" s="488">
        <v>2</v>
      </c>
      <c r="DA13" s="120">
        <v>5.4</v>
      </c>
      <c r="DB13" s="273">
        <v>5</v>
      </c>
      <c r="DC13" s="273"/>
      <c r="DD13" s="6">
        <f t="shared" si="57"/>
        <v>5.2</v>
      </c>
      <c r="DE13" s="104">
        <f t="shared" si="58"/>
        <v>5.2</v>
      </c>
      <c r="DF13" s="784" t="str">
        <f t="shared" si="59"/>
        <v>5.2</v>
      </c>
      <c r="DG13" s="540" t="str">
        <f t="shared" si="60"/>
        <v>D+</v>
      </c>
      <c r="DH13" s="539">
        <f t="shared" si="61"/>
        <v>1.5</v>
      </c>
      <c r="DI13" s="539" t="str">
        <f t="shared" si="62"/>
        <v>1.5</v>
      </c>
      <c r="DJ13" s="12">
        <v>3</v>
      </c>
      <c r="DK13" s="488">
        <v>3</v>
      </c>
      <c r="DL13" s="316">
        <v>5.4</v>
      </c>
      <c r="DM13" s="699">
        <v>6</v>
      </c>
      <c r="DN13" s="699"/>
      <c r="DO13" s="6">
        <f t="shared" si="63"/>
        <v>5.8</v>
      </c>
      <c r="DP13" s="104">
        <f t="shared" si="64"/>
        <v>5.8</v>
      </c>
      <c r="DQ13" s="784" t="str">
        <f t="shared" si="65"/>
        <v>5.8</v>
      </c>
      <c r="DR13" s="540" t="str">
        <f t="shared" si="66"/>
        <v>C</v>
      </c>
      <c r="DS13" s="539">
        <f t="shared" si="67"/>
        <v>2</v>
      </c>
      <c r="DT13" s="539" t="str">
        <f t="shared" si="68"/>
        <v>2.0</v>
      </c>
      <c r="DU13" s="12">
        <v>2</v>
      </c>
      <c r="DV13" s="488">
        <v>2</v>
      </c>
      <c r="DW13" s="706">
        <v>7.2</v>
      </c>
      <c r="DX13" s="699">
        <v>5</v>
      </c>
      <c r="DY13" s="699"/>
      <c r="DZ13" s="6">
        <f t="shared" si="69"/>
        <v>5.9</v>
      </c>
      <c r="EA13" s="104">
        <f t="shared" si="70"/>
        <v>5.9</v>
      </c>
      <c r="EB13" s="784" t="str">
        <f t="shared" si="71"/>
        <v>5.9</v>
      </c>
      <c r="EC13" s="540" t="str">
        <f t="shared" si="72"/>
        <v>C</v>
      </c>
      <c r="ED13" s="539">
        <f t="shared" si="73"/>
        <v>2</v>
      </c>
      <c r="EE13" s="539" t="str">
        <f t="shared" si="74"/>
        <v>2.0</v>
      </c>
      <c r="EF13" s="12">
        <v>2</v>
      </c>
      <c r="EG13" s="488">
        <v>2</v>
      </c>
      <c r="EH13" s="706">
        <v>5.3</v>
      </c>
      <c r="EI13" s="699">
        <v>4</v>
      </c>
      <c r="EJ13" s="699"/>
      <c r="EK13" s="6">
        <f t="shared" si="75"/>
        <v>4.5</v>
      </c>
      <c r="EL13" s="104">
        <f t="shared" si="76"/>
        <v>4.5</v>
      </c>
      <c r="EM13" s="784" t="str">
        <f t="shared" si="77"/>
        <v>4.5</v>
      </c>
      <c r="EN13" s="540" t="str">
        <f t="shared" si="78"/>
        <v>D</v>
      </c>
      <c r="EO13" s="539">
        <f t="shared" si="79"/>
        <v>1</v>
      </c>
      <c r="EP13" s="539" t="str">
        <f t="shared" si="80"/>
        <v>1.0</v>
      </c>
      <c r="EQ13" s="12">
        <v>4</v>
      </c>
      <c r="ER13" s="488">
        <v>4</v>
      </c>
      <c r="ES13" s="706">
        <v>6</v>
      </c>
      <c r="ET13" s="699">
        <v>4</v>
      </c>
      <c r="EU13" s="699"/>
      <c r="EV13" s="6">
        <f t="shared" si="81"/>
        <v>4.8</v>
      </c>
      <c r="EW13" s="104">
        <f t="shared" si="82"/>
        <v>4.8</v>
      </c>
      <c r="EX13" s="784" t="str">
        <f t="shared" si="83"/>
        <v>4.8</v>
      </c>
      <c r="EY13" s="540" t="str">
        <f t="shared" si="84"/>
        <v>D</v>
      </c>
      <c r="EZ13" s="539">
        <f t="shared" si="85"/>
        <v>1</v>
      </c>
      <c r="FA13" s="539" t="str">
        <f t="shared" si="86"/>
        <v>1.0</v>
      </c>
      <c r="FB13" s="12">
        <v>2</v>
      </c>
      <c r="FC13" s="488">
        <v>2</v>
      </c>
      <c r="FD13" s="316">
        <v>6.1</v>
      </c>
      <c r="FE13" s="699">
        <v>6</v>
      </c>
      <c r="FF13" s="699"/>
      <c r="FG13" s="6">
        <f t="shared" si="87"/>
        <v>6</v>
      </c>
      <c r="FH13" s="104">
        <f t="shared" si="88"/>
        <v>6</v>
      </c>
      <c r="FI13" s="784" t="str">
        <f t="shared" si="89"/>
        <v>6.0</v>
      </c>
      <c r="FJ13" s="540" t="str">
        <f t="shared" si="90"/>
        <v>C</v>
      </c>
      <c r="FK13" s="539">
        <f t="shared" si="91"/>
        <v>2</v>
      </c>
      <c r="FL13" s="539" t="str">
        <f t="shared" si="92"/>
        <v>2.0</v>
      </c>
      <c r="FM13" s="12">
        <v>3</v>
      </c>
      <c r="FN13" s="488">
        <v>3</v>
      </c>
      <c r="FO13" s="316">
        <v>6.7</v>
      </c>
      <c r="FP13" s="699">
        <v>6</v>
      </c>
      <c r="FQ13" s="699"/>
      <c r="FR13" s="6">
        <f t="shared" si="93"/>
        <v>6.3</v>
      </c>
      <c r="FS13" s="104">
        <f t="shared" si="94"/>
        <v>6.3</v>
      </c>
      <c r="FT13" s="784" t="str">
        <f t="shared" si="95"/>
        <v>6.3</v>
      </c>
      <c r="FU13" s="540" t="str">
        <f t="shared" si="96"/>
        <v>C</v>
      </c>
      <c r="FV13" s="539">
        <f t="shared" si="97"/>
        <v>2</v>
      </c>
      <c r="FW13" s="539" t="str">
        <f t="shared" si="98"/>
        <v>2.0</v>
      </c>
      <c r="FX13" s="12">
        <v>3</v>
      </c>
      <c r="FY13" s="488">
        <v>3</v>
      </c>
      <c r="FZ13" s="559">
        <f t="shared" si="99"/>
        <v>21</v>
      </c>
      <c r="GA13" s="354">
        <f t="shared" si="100"/>
        <v>1.6428571428571428</v>
      </c>
      <c r="GB13" s="355" t="str">
        <f t="shared" si="101"/>
        <v>1.64</v>
      </c>
      <c r="GC13" s="699" t="str">
        <f t="shared" si="102"/>
        <v>Lên lớp</v>
      </c>
      <c r="GD13" s="559">
        <f t="shared" si="103"/>
        <v>39</v>
      </c>
      <c r="GE13" s="354">
        <f t="shared" si="104"/>
        <v>2.1025641025641026</v>
      </c>
      <c r="GF13" s="355" t="str">
        <f t="shared" si="105"/>
        <v>2.10</v>
      </c>
      <c r="GG13" s="661">
        <f t="shared" si="106"/>
        <v>39</v>
      </c>
      <c r="GH13" s="789">
        <f t="shared" si="124"/>
        <v>6.1461538461538465</v>
      </c>
      <c r="GI13" s="662">
        <f t="shared" si="107"/>
        <v>2.1025641025641026</v>
      </c>
      <c r="GJ13" s="663" t="str">
        <f t="shared" si="108"/>
        <v>Lên lớp</v>
      </c>
      <c r="GK13" s="288"/>
      <c r="GL13" s="706">
        <v>6.7</v>
      </c>
      <c r="GM13" s="420">
        <v>5</v>
      </c>
      <c r="GN13" s="420"/>
      <c r="GO13" s="6">
        <f t="shared" si="125"/>
        <v>5.7</v>
      </c>
      <c r="GP13" s="104">
        <f t="shared" si="126"/>
        <v>5.7</v>
      </c>
      <c r="GQ13" s="784" t="str">
        <f t="shared" si="127"/>
        <v>5.7</v>
      </c>
      <c r="GR13" s="540" t="str">
        <f t="shared" si="128"/>
        <v>C</v>
      </c>
      <c r="GS13" s="539">
        <f t="shared" si="129"/>
        <v>2</v>
      </c>
      <c r="GT13" s="539" t="str">
        <f t="shared" si="130"/>
        <v>2.0</v>
      </c>
      <c r="GU13" s="12">
        <v>2</v>
      </c>
      <c r="GV13" s="110">
        <v>2</v>
      </c>
      <c r="GW13" s="706">
        <v>7.4</v>
      </c>
      <c r="GX13" s="420">
        <v>4</v>
      </c>
      <c r="GY13" s="420"/>
      <c r="GZ13" s="6">
        <f t="shared" si="131"/>
        <v>5.4</v>
      </c>
      <c r="HA13" s="104">
        <f t="shared" si="132"/>
        <v>5.4</v>
      </c>
      <c r="HB13" s="784" t="str">
        <f t="shared" si="133"/>
        <v>5.4</v>
      </c>
      <c r="HC13" s="540" t="str">
        <f t="shared" si="134"/>
        <v>D+</v>
      </c>
      <c r="HD13" s="539">
        <f t="shared" si="135"/>
        <v>1.5</v>
      </c>
      <c r="HE13" s="539" t="str">
        <f t="shared" si="136"/>
        <v>1.5</v>
      </c>
      <c r="HF13" s="12">
        <v>2</v>
      </c>
      <c r="HG13" s="110">
        <v>2</v>
      </c>
      <c r="HH13" s="706">
        <v>6.6</v>
      </c>
      <c r="HI13" s="420">
        <v>4</v>
      </c>
      <c r="HJ13" s="420"/>
      <c r="HK13" s="6">
        <f t="shared" si="137"/>
        <v>5</v>
      </c>
      <c r="HL13" s="104">
        <f t="shared" si="138"/>
        <v>5</v>
      </c>
      <c r="HM13" s="784" t="str">
        <f t="shared" si="139"/>
        <v>5.0</v>
      </c>
      <c r="HN13" s="540" t="str">
        <f t="shared" si="140"/>
        <v>D+</v>
      </c>
      <c r="HO13" s="539">
        <f t="shared" si="141"/>
        <v>1.5</v>
      </c>
      <c r="HP13" s="539" t="str">
        <f t="shared" si="142"/>
        <v>1.5</v>
      </c>
      <c r="HQ13" s="12">
        <v>3</v>
      </c>
      <c r="HR13" s="110">
        <v>3</v>
      </c>
      <c r="HS13" s="706">
        <v>5.4</v>
      </c>
      <c r="HT13" s="420">
        <v>7</v>
      </c>
      <c r="HU13" s="420"/>
      <c r="HV13" s="6">
        <f t="shared" si="143"/>
        <v>6.4</v>
      </c>
      <c r="HW13" s="104">
        <f t="shared" si="144"/>
        <v>6.4</v>
      </c>
      <c r="HX13" s="784" t="str">
        <f t="shared" si="145"/>
        <v>6.4</v>
      </c>
      <c r="HY13" s="540" t="str">
        <f t="shared" si="146"/>
        <v>C</v>
      </c>
      <c r="HZ13" s="539">
        <f t="shared" si="147"/>
        <v>2</v>
      </c>
      <c r="IA13" s="539" t="str">
        <f t="shared" si="148"/>
        <v>2.0</v>
      </c>
      <c r="IB13" s="12">
        <v>3</v>
      </c>
      <c r="IC13" s="110">
        <v>3</v>
      </c>
      <c r="ID13" s="706">
        <v>5</v>
      </c>
      <c r="IE13" s="420">
        <v>4</v>
      </c>
      <c r="IF13" s="420"/>
      <c r="IG13" s="6">
        <f t="shared" si="149"/>
        <v>4.4000000000000004</v>
      </c>
      <c r="IH13" s="104">
        <f t="shared" si="150"/>
        <v>4.4000000000000004</v>
      </c>
      <c r="II13" s="784" t="str">
        <f t="shared" si="151"/>
        <v>4.4</v>
      </c>
      <c r="IJ13" s="540" t="str">
        <f t="shared" si="152"/>
        <v>D</v>
      </c>
      <c r="IK13" s="539">
        <f t="shared" si="153"/>
        <v>1</v>
      </c>
      <c r="IL13" s="539" t="str">
        <f t="shared" si="154"/>
        <v>1.0</v>
      </c>
      <c r="IM13" s="12">
        <v>3</v>
      </c>
      <c r="IN13" s="110">
        <v>3</v>
      </c>
      <c r="IO13" s="316">
        <v>7.3</v>
      </c>
      <c r="IP13" s="420">
        <v>7</v>
      </c>
      <c r="IQ13" s="420"/>
      <c r="IR13" s="6">
        <f t="shared" si="155"/>
        <v>7.1</v>
      </c>
      <c r="IS13" s="104">
        <f t="shared" si="156"/>
        <v>7.1</v>
      </c>
      <c r="IT13" s="784" t="str">
        <f t="shared" si="157"/>
        <v>7.1</v>
      </c>
      <c r="IU13" s="540" t="str">
        <f t="shared" si="158"/>
        <v>B</v>
      </c>
      <c r="IV13" s="539">
        <f t="shared" si="159"/>
        <v>3</v>
      </c>
      <c r="IW13" s="539" t="str">
        <f t="shared" si="160"/>
        <v>3.0</v>
      </c>
      <c r="IX13" s="12">
        <v>2</v>
      </c>
      <c r="IY13" s="110">
        <v>2</v>
      </c>
      <c r="IZ13" s="848">
        <v>6.4</v>
      </c>
      <c r="JA13" s="420">
        <v>7</v>
      </c>
      <c r="JB13" s="420"/>
      <c r="JC13" s="6">
        <f t="shared" si="161"/>
        <v>6.8</v>
      </c>
      <c r="JD13" s="104">
        <f t="shared" si="162"/>
        <v>6.8</v>
      </c>
      <c r="JE13" s="784" t="str">
        <f t="shared" si="163"/>
        <v>6.8</v>
      </c>
      <c r="JF13" s="540" t="str">
        <f t="shared" si="164"/>
        <v>C+</v>
      </c>
      <c r="JG13" s="539">
        <f t="shared" si="165"/>
        <v>2.5</v>
      </c>
      <c r="JH13" s="539" t="str">
        <f t="shared" si="166"/>
        <v>2.5</v>
      </c>
      <c r="JI13" s="12">
        <v>3</v>
      </c>
      <c r="JJ13" s="110">
        <v>3</v>
      </c>
      <c r="JK13" s="706">
        <v>6.4</v>
      </c>
      <c r="JL13" s="834">
        <v>6</v>
      </c>
      <c r="JM13" s="420"/>
      <c r="JN13" s="6">
        <f t="shared" si="167"/>
        <v>6.2</v>
      </c>
      <c r="JO13" s="104">
        <f t="shared" si="168"/>
        <v>6.2</v>
      </c>
      <c r="JP13" s="784" t="str">
        <f t="shared" si="169"/>
        <v>6.2</v>
      </c>
      <c r="JQ13" s="540" t="str">
        <f t="shared" si="170"/>
        <v>C</v>
      </c>
      <c r="JR13" s="539">
        <f t="shared" si="171"/>
        <v>2</v>
      </c>
      <c r="JS13" s="539" t="str">
        <f t="shared" si="172"/>
        <v>2.0</v>
      </c>
      <c r="JT13" s="12">
        <v>1</v>
      </c>
      <c r="JU13" s="110">
        <v>1</v>
      </c>
      <c r="JV13" s="706">
        <v>5</v>
      </c>
      <c r="JW13" s="895">
        <v>5.5</v>
      </c>
      <c r="JX13" s="297"/>
      <c r="JY13" s="6">
        <f t="shared" si="173"/>
        <v>5.3</v>
      </c>
      <c r="JZ13" s="104">
        <f t="shared" si="174"/>
        <v>5.3</v>
      </c>
      <c r="KA13" s="784" t="str">
        <f t="shared" si="175"/>
        <v>5.3</v>
      </c>
      <c r="KB13" s="540" t="str">
        <f t="shared" si="176"/>
        <v>D+</v>
      </c>
      <c r="KC13" s="539">
        <f t="shared" si="177"/>
        <v>1.5</v>
      </c>
      <c r="KD13" s="539" t="str">
        <f t="shared" si="178"/>
        <v>1.5</v>
      </c>
      <c r="KE13" s="12">
        <v>1</v>
      </c>
      <c r="KF13" s="110">
        <v>1</v>
      </c>
      <c r="KG13" s="920">
        <f t="shared" si="179"/>
        <v>20</v>
      </c>
      <c r="KH13" s="922">
        <f t="shared" si="180"/>
        <v>1.875</v>
      </c>
      <c r="KI13" s="924" t="str">
        <f t="shared" si="181"/>
        <v>1.88</v>
      </c>
      <c r="KJ13" s="928" t="str">
        <f t="shared" si="182"/>
        <v>Lên lớp</v>
      </c>
      <c r="KK13" s="931">
        <f t="shared" si="183"/>
        <v>59</v>
      </c>
      <c r="KL13" s="922">
        <f t="shared" si="184"/>
        <v>2.0254237288135593</v>
      </c>
      <c r="KM13" s="924" t="str">
        <f t="shared" si="185"/>
        <v>2.03</v>
      </c>
      <c r="KN13" s="932">
        <f t="shared" si="186"/>
        <v>20</v>
      </c>
      <c r="KO13" s="840">
        <f t="shared" si="187"/>
        <v>5.7850000000000001</v>
      </c>
      <c r="KP13" s="933">
        <f t="shared" si="188"/>
        <v>1.875</v>
      </c>
      <c r="KQ13" s="934">
        <f t="shared" si="189"/>
        <v>59</v>
      </c>
      <c r="KR13" s="935">
        <f t="shared" si="190"/>
        <v>6.0237288135593223</v>
      </c>
      <c r="KS13" s="936">
        <f t="shared" si="191"/>
        <v>2.0254237288135593</v>
      </c>
      <c r="KT13" s="928" t="str">
        <f t="shared" si="192"/>
        <v>Lên lớp</v>
      </c>
      <c r="KU13" s="712"/>
      <c r="KV13" s="848">
        <v>6.4</v>
      </c>
      <c r="KW13" s="420">
        <v>3</v>
      </c>
      <c r="KX13" s="420"/>
      <c r="KY13" s="723">
        <f t="shared" si="193"/>
        <v>4.4000000000000004</v>
      </c>
      <c r="KZ13" s="724">
        <f t="shared" si="194"/>
        <v>4.4000000000000004</v>
      </c>
      <c r="LA13" s="799" t="str">
        <f t="shared" si="195"/>
        <v>4.4</v>
      </c>
      <c r="LB13" s="725" t="str">
        <f t="shared" si="196"/>
        <v>D</v>
      </c>
      <c r="LC13" s="726">
        <f t="shared" si="197"/>
        <v>1</v>
      </c>
      <c r="LD13" s="726" t="str">
        <f t="shared" si="198"/>
        <v>1.0</v>
      </c>
      <c r="LE13" s="727">
        <v>2</v>
      </c>
      <c r="LF13" s="728">
        <v>2</v>
      </c>
      <c r="LG13" s="706">
        <v>7.8</v>
      </c>
      <c r="LH13" s="420">
        <v>7</v>
      </c>
      <c r="LI13" s="420"/>
      <c r="LJ13" s="723">
        <f t="shared" si="199"/>
        <v>7.3</v>
      </c>
      <c r="LK13" s="724">
        <f t="shared" si="200"/>
        <v>7.3</v>
      </c>
      <c r="LL13" s="799" t="str">
        <f t="shared" si="201"/>
        <v>7.3</v>
      </c>
      <c r="LM13" s="725" t="str">
        <f t="shared" si="202"/>
        <v>B</v>
      </c>
      <c r="LN13" s="726">
        <f t="shared" si="203"/>
        <v>3</v>
      </c>
      <c r="LO13" s="726" t="str">
        <f t="shared" si="204"/>
        <v>3.0</v>
      </c>
      <c r="LP13" s="1037">
        <v>2</v>
      </c>
      <c r="LQ13" s="728">
        <v>2</v>
      </c>
      <c r="LR13" s="848">
        <v>5.3</v>
      </c>
      <c r="LS13" s="420">
        <v>7</v>
      </c>
      <c r="LT13" s="420"/>
      <c r="LU13" s="6">
        <f t="shared" si="205"/>
        <v>6.3</v>
      </c>
      <c r="LV13" s="104">
        <f t="shared" si="206"/>
        <v>6.3</v>
      </c>
      <c r="LW13" s="784" t="str">
        <f t="shared" si="207"/>
        <v>6.3</v>
      </c>
      <c r="LX13" s="540" t="str">
        <f t="shared" si="208"/>
        <v>C</v>
      </c>
      <c r="LY13" s="539">
        <f t="shared" si="209"/>
        <v>2</v>
      </c>
      <c r="LZ13" s="539" t="str">
        <f t="shared" si="210"/>
        <v>2.0</v>
      </c>
      <c r="MA13" s="12">
        <v>4</v>
      </c>
      <c r="MB13" s="110">
        <v>4</v>
      </c>
      <c r="MC13" s="706">
        <v>5</v>
      </c>
      <c r="MD13" s="420">
        <v>5</v>
      </c>
      <c r="ME13" s="1124"/>
      <c r="MF13" s="900">
        <f t="shared" si="265"/>
        <v>5</v>
      </c>
      <c r="MG13" s="902">
        <f t="shared" si="266"/>
        <v>5</v>
      </c>
      <c r="MH13" s="904" t="str">
        <f t="shared" si="267"/>
        <v>5.0</v>
      </c>
      <c r="MI13" s="906" t="str">
        <f t="shared" si="268"/>
        <v>D+</v>
      </c>
      <c r="MJ13" s="908">
        <f t="shared" si="269"/>
        <v>1.5</v>
      </c>
      <c r="MK13" s="908" t="str">
        <f t="shared" si="270"/>
        <v>1.5</v>
      </c>
      <c r="ML13" s="727">
        <v>2</v>
      </c>
      <c r="MM13" s="728">
        <v>2</v>
      </c>
      <c r="MN13" s="706">
        <v>7.5</v>
      </c>
      <c r="MO13" s="420">
        <v>6</v>
      </c>
      <c r="MP13" s="420"/>
      <c r="MQ13" s="900">
        <f t="shared" si="215"/>
        <v>6.6</v>
      </c>
      <c r="MR13" s="902">
        <f t="shared" si="216"/>
        <v>6.6</v>
      </c>
      <c r="MS13" s="904" t="str">
        <f t="shared" si="217"/>
        <v>6.6</v>
      </c>
      <c r="MT13" s="906" t="str">
        <f t="shared" si="218"/>
        <v>C+</v>
      </c>
      <c r="MU13" s="908">
        <f t="shared" si="219"/>
        <v>2.5</v>
      </c>
      <c r="MV13" s="908" t="str">
        <f t="shared" si="220"/>
        <v>2.5</v>
      </c>
      <c r="MW13" s="729">
        <v>2</v>
      </c>
      <c r="MX13" s="910">
        <v>2</v>
      </c>
      <c r="MY13" s="848">
        <v>6</v>
      </c>
      <c r="MZ13" s="420">
        <v>5</v>
      </c>
      <c r="NA13" s="420"/>
      <c r="NB13" s="900">
        <f t="shared" si="221"/>
        <v>5.4</v>
      </c>
      <c r="NC13" s="902">
        <f t="shared" si="222"/>
        <v>5.4</v>
      </c>
      <c r="ND13" s="904" t="str">
        <f t="shared" si="223"/>
        <v>5.4</v>
      </c>
      <c r="NE13" s="906" t="str">
        <f t="shared" si="224"/>
        <v>D+</v>
      </c>
      <c r="NF13" s="908">
        <f t="shared" si="225"/>
        <v>1.5</v>
      </c>
      <c r="NG13" s="908" t="str">
        <f t="shared" si="226"/>
        <v>1.5</v>
      </c>
      <c r="NH13" s="729">
        <v>2</v>
      </c>
      <c r="NI13" s="910">
        <v>2</v>
      </c>
      <c r="NJ13" s="848">
        <v>5.8</v>
      </c>
      <c r="NK13" s="420">
        <v>5</v>
      </c>
      <c r="NL13" s="420"/>
      <c r="NM13" s="900">
        <f t="shared" si="227"/>
        <v>5.3</v>
      </c>
      <c r="NN13" s="902">
        <f t="shared" si="228"/>
        <v>5.3</v>
      </c>
      <c r="NO13" s="904" t="str">
        <f t="shared" si="229"/>
        <v>5.3</v>
      </c>
      <c r="NP13" s="906" t="str">
        <f t="shared" si="230"/>
        <v>D+</v>
      </c>
      <c r="NQ13" s="908">
        <f t="shared" si="231"/>
        <v>1.5</v>
      </c>
      <c r="NR13" s="908" t="str">
        <f t="shared" si="232"/>
        <v>1.5</v>
      </c>
      <c r="NS13" s="729">
        <v>2</v>
      </c>
      <c r="NT13" s="910">
        <v>2</v>
      </c>
      <c r="NU13" s="848">
        <v>5.5</v>
      </c>
      <c r="NV13" s="420">
        <v>5</v>
      </c>
      <c r="NW13" s="420"/>
      <c r="NX13" s="900">
        <f t="shared" si="233"/>
        <v>5.2</v>
      </c>
      <c r="NY13" s="902">
        <f t="shared" si="234"/>
        <v>5.2</v>
      </c>
      <c r="NZ13" s="904" t="str">
        <f t="shared" si="235"/>
        <v>5.2</v>
      </c>
      <c r="OA13" s="906" t="str">
        <f t="shared" si="236"/>
        <v>D+</v>
      </c>
      <c r="OB13" s="908">
        <f t="shared" si="237"/>
        <v>1.5</v>
      </c>
      <c r="OC13" s="908" t="str">
        <f t="shared" si="238"/>
        <v>1.5</v>
      </c>
      <c r="OD13" s="729">
        <v>2</v>
      </c>
      <c r="OE13" s="910">
        <v>2</v>
      </c>
      <c r="OF13" s="1069">
        <f t="shared" si="239"/>
        <v>18</v>
      </c>
      <c r="OG13" s="1070">
        <f t="shared" si="240"/>
        <v>1.8333333333333333</v>
      </c>
      <c r="OH13" s="1071" t="str">
        <f t="shared" si="241"/>
        <v>1.83</v>
      </c>
      <c r="OI13" s="1072" t="str">
        <f t="shared" si="242"/>
        <v>Lên lớp</v>
      </c>
      <c r="OJ13" s="1082">
        <f t="shared" si="243"/>
        <v>77</v>
      </c>
      <c r="OK13" s="1083">
        <f t="shared" si="244"/>
        <v>1.9805194805194806</v>
      </c>
      <c r="OL13" s="1084" t="str">
        <f t="shared" si="245"/>
        <v>1.98</v>
      </c>
      <c r="OM13" s="1082">
        <f t="shared" si="246"/>
        <v>18</v>
      </c>
      <c r="ON13" s="1075">
        <f t="shared" si="247"/>
        <v>1.8333333333333333</v>
      </c>
      <c r="OO13" s="1075">
        <f t="shared" si="248"/>
        <v>5.7555555555555555</v>
      </c>
      <c r="OP13" s="1076">
        <f t="shared" si="249"/>
        <v>77</v>
      </c>
      <c r="OQ13" s="1079">
        <f t="shared" si="250"/>
        <v>5.9610389610389607</v>
      </c>
      <c r="OR13" s="1077">
        <f t="shared" si="251"/>
        <v>1.9805194805194806</v>
      </c>
      <c r="OS13" s="1072" t="str">
        <f t="shared" si="252"/>
        <v>Lên lớp</v>
      </c>
      <c r="OU13" s="1335">
        <v>5</v>
      </c>
      <c r="OV13" s="1340">
        <v>6</v>
      </c>
      <c r="OW13" s="1340"/>
      <c r="OX13" s="1413">
        <f t="shared" si="253"/>
        <v>5.6</v>
      </c>
      <c r="OY13" s="1414">
        <f t="shared" si="254"/>
        <v>5.6</v>
      </c>
      <c r="OZ13" s="1415" t="str">
        <f t="shared" si="255"/>
        <v>5.6</v>
      </c>
      <c r="PA13" s="1416" t="str">
        <f t="shared" si="256"/>
        <v>C</v>
      </c>
      <c r="PB13" s="1417">
        <f t="shared" si="257"/>
        <v>2</v>
      </c>
      <c r="PC13" s="1418" t="str">
        <f t="shared" si="258"/>
        <v>2.0</v>
      </c>
      <c r="PD13" s="1419">
        <v>6</v>
      </c>
      <c r="PE13" s="1427">
        <v>6</v>
      </c>
      <c r="PF13" s="1613">
        <v>6.9</v>
      </c>
      <c r="PG13" s="1335">
        <v>7</v>
      </c>
      <c r="PH13" s="1634">
        <f t="shared" si="259"/>
        <v>7</v>
      </c>
      <c r="PI13" s="1635" t="str">
        <f t="shared" si="260"/>
        <v>7.0</v>
      </c>
      <c r="PJ13" s="1636" t="str">
        <f t="shared" si="261"/>
        <v>B</v>
      </c>
      <c r="PK13" s="1637">
        <f t="shared" si="262"/>
        <v>3</v>
      </c>
      <c r="PL13" s="1637" t="str">
        <f t="shared" si="263"/>
        <v>3.0</v>
      </c>
      <c r="PM13" s="1638">
        <v>5</v>
      </c>
      <c r="PN13" s="1610">
        <v>5</v>
      </c>
      <c r="PO13" s="1511">
        <f t="shared" si="264"/>
        <v>11</v>
      </c>
      <c r="PP13" s="1070">
        <f t="shared" si="123"/>
        <v>2.4545454545454546</v>
      </c>
    </row>
    <row r="14" spans="1:432" ht="18" x14ac:dyDescent="0.25">
      <c r="A14" s="273">
        <v>32</v>
      </c>
      <c r="B14" s="273" t="s">
        <v>23</v>
      </c>
      <c r="C14" s="273" t="s">
        <v>125</v>
      </c>
      <c r="D14" s="391" t="s">
        <v>126</v>
      </c>
      <c r="E14" s="392" t="s">
        <v>127</v>
      </c>
      <c r="F14" s="20"/>
      <c r="G14" s="101" t="s">
        <v>128</v>
      </c>
      <c r="H14" s="273" t="s">
        <v>28</v>
      </c>
      <c r="I14" s="215" t="s">
        <v>129</v>
      </c>
      <c r="J14" s="257">
        <v>6.3</v>
      </c>
      <c r="K14" s="784" t="str">
        <f t="shared" si="0"/>
        <v>6.3</v>
      </c>
      <c r="L14" s="540" t="str">
        <f t="shared" si="1"/>
        <v>C</v>
      </c>
      <c r="M14" s="539">
        <f t="shared" si="2"/>
        <v>2</v>
      </c>
      <c r="N14" s="208" t="str">
        <f t="shared" si="3"/>
        <v>2.0</v>
      </c>
      <c r="O14" s="257">
        <v>7.2</v>
      </c>
      <c r="P14" s="784" t="str">
        <f t="shared" si="4"/>
        <v>7.2</v>
      </c>
      <c r="Q14" s="540" t="str">
        <f t="shared" si="5"/>
        <v>B</v>
      </c>
      <c r="R14" s="539">
        <f t="shared" si="6"/>
        <v>3</v>
      </c>
      <c r="S14" s="208" t="str">
        <f t="shared" si="7"/>
        <v>3.0</v>
      </c>
      <c r="T14" s="257">
        <v>5.8</v>
      </c>
      <c r="U14" s="273">
        <v>5</v>
      </c>
      <c r="V14" s="20"/>
      <c r="W14" s="6">
        <f t="shared" si="8"/>
        <v>5.3</v>
      </c>
      <c r="X14" s="104">
        <f t="shared" si="9"/>
        <v>5.3</v>
      </c>
      <c r="Y14" s="784" t="str">
        <f t="shared" si="10"/>
        <v>5.3</v>
      </c>
      <c r="Z14" s="540" t="str">
        <f t="shared" si="11"/>
        <v>D+</v>
      </c>
      <c r="AA14" s="539">
        <f t="shared" si="12"/>
        <v>1.5</v>
      </c>
      <c r="AB14" s="539" t="str">
        <f t="shared" si="13"/>
        <v>1.5</v>
      </c>
      <c r="AC14" s="12">
        <v>3</v>
      </c>
      <c r="AD14" s="112">
        <v>3</v>
      </c>
      <c r="AE14" s="257">
        <v>6</v>
      </c>
      <c r="AF14" s="699">
        <v>5</v>
      </c>
      <c r="AG14" s="20"/>
      <c r="AH14" s="163">
        <f t="shared" si="14"/>
        <v>5.4</v>
      </c>
      <c r="AI14" s="164">
        <f t="shared" si="15"/>
        <v>5.4</v>
      </c>
      <c r="AJ14" s="786" t="str">
        <f t="shared" si="16"/>
        <v>5.4</v>
      </c>
      <c r="AK14" s="158" t="str">
        <f t="shared" si="17"/>
        <v>D+</v>
      </c>
      <c r="AL14" s="165">
        <f t="shared" si="18"/>
        <v>1.5</v>
      </c>
      <c r="AM14" s="165" t="str">
        <f t="shared" si="19"/>
        <v>1.5</v>
      </c>
      <c r="AN14" s="378">
        <v>3</v>
      </c>
      <c r="AO14" s="314">
        <v>3</v>
      </c>
      <c r="AP14" s="120">
        <v>5</v>
      </c>
      <c r="AQ14" s="273">
        <v>3</v>
      </c>
      <c r="AR14" s="273">
        <v>5</v>
      </c>
      <c r="AS14" s="6">
        <f t="shared" si="20"/>
        <v>3.8</v>
      </c>
      <c r="AT14" s="104">
        <f t="shared" si="21"/>
        <v>5</v>
      </c>
      <c r="AU14" s="784" t="str">
        <f t="shared" si="22"/>
        <v>5.0</v>
      </c>
      <c r="AV14" s="540" t="str">
        <f t="shared" si="23"/>
        <v>D+</v>
      </c>
      <c r="AW14" s="539">
        <f t="shared" si="24"/>
        <v>1.5</v>
      </c>
      <c r="AX14" s="539" t="str">
        <f t="shared" si="25"/>
        <v>1.5</v>
      </c>
      <c r="AY14" s="12">
        <v>3</v>
      </c>
      <c r="AZ14" s="112">
        <v>3</v>
      </c>
      <c r="BA14" s="706">
        <v>7.2</v>
      </c>
      <c r="BB14" s="699">
        <v>5</v>
      </c>
      <c r="BC14" s="20"/>
      <c r="BD14" s="6">
        <f t="shared" si="26"/>
        <v>5.9</v>
      </c>
      <c r="BE14" s="104">
        <f t="shared" si="27"/>
        <v>5.9</v>
      </c>
      <c r="BF14" s="784" t="str">
        <f t="shared" si="28"/>
        <v>5.9</v>
      </c>
      <c r="BG14" s="540" t="str">
        <f t="shared" si="29"/>
        <v>C</v>
      </c>
      <c r="BH14" s="539">
        <f t="shared" si="30"/>
        <v>2</v>
      </c>
      <c r="BI14" s="539" t="str">
        <f t="shared" si="31"/>
        <v>2.0</v>
      </c>
      <c r="BJ14" s="12">
        <v>4</v>
      </c>
      <c r="BK14" s="112">
        <v>4</v>
      </c>
      <c r="BL14" s="706">
        <v>5.9</v>
      </c>
      <c r="BM14" s="699">
        <v>5</v>
      </c>
      <c r="BN14" s="699"/>
      <c r="BO14" s="6">
        <f t="shared" si="32"/>
        <v>5.4</v>
      </c>
      <c r="BP14" s="104">
        <f t="shared" si="33"/>
        <v>5.4</v>
      </c>
      <c r="BQ14" s="784" t="str">
        <f t="shared" si="34"/>
        <v>5.4</v>
      </c>
      <c r="BR14" s="540" t="str">
        <f t="shared" si="35"/>
        <v>D+</v>
      </c>
      <c r="BS14" s="539">
        <f t="shared" si="36"/>
        <v>1.5</v>
      </c>
      <c r="BT14" s="539" t="str">
        <f t="shared" si="37"/>
        <v>1.5</v>
      </c>
      <c r="BU14" s="12">
        <v>3</v>
      </c>
      <c r="BV14" s="110">
        <v>3</v>
      </c>
      <c r="BW14" s="706">
        <v>6.3</v>
      </c>
      <c r="BX14" s="420">
        <v>8</v>
      </c>
      <c r="BY14" s="420"/>
      <c r="BZ14" s="6">
        <f t="shared" si="38"/>
        <v>7.3</v>
      </c>
      <c r="CA14" s="104">
        <f t="shared" si="39"/>
        <v>7.3</v>
      </c>
      <c r="CB14" s="784" t="str">
        <f t="shared" si="40"/>
        <v>7.3</v>
      </c>
      <c r="CC14" s="540" t="str">
        <f t="shared" si="41"/>
        <v>B</v>
      </c>
      <c r="CD14" s="539">
        <f t="shared" si="42"/>
        <v>3</v>
      </c>
      <c r="CE14" s="539" t="str">
        <f t="shared" si="43"/>
        <v>3.0</v>
      </c>
      <c r="CF14" s="12">
        <v>2</v>
      </c>
      <c r="CG14" s="110">
        <v>2</v>
      </c>
      <c r="CH14" s="365">
        <f t="shared" si="44"/>
        <v>18</v>
      </c>
      <c r="CI14" s="363">
        <f t="shared" si="45"/>
        <v>1.7777777777777777</v>
      </c>
      <c r="CJ14" s="355" t="str">
        <f t="shared" si="46"/>
        <v>1.78</v>
      </c>
      <c r="CK14" s="356" t="str">
        <f t="shared" si="47"/>
        <v>Lên lớp</v>
      </c>
      <c r="CL14" s="357">
        <f t="shared" si="48"/>
        <v>18</v>
      </c>
      <c r="CM14" s="358">
        <f t="shared" si="49"/>
        <v>1.7777777777777777</v>
      </c>
      <c r="CN14" s="356" t="str">
        <f t="shared" si="50"/>
        <v>Lên lớp</v>
      </c>
      <c r="CO14" s="288"/>
      <c r="CP14" s="706">
        <v>7</v>
      </c>
      <c r="CQ14" s="699">
        <v>2</v>
      </c>
      <c r="CR14" s="699"/>
      <c r="CS14" s="6">
        <f t="shared" si="51"/>
        <v>4</v>
      </c>
      <c r="CT14" s="104">
        <f t="shared" si="52"/>
        <v>4</v>
      </c>
      <c r="CU14" s="784" t="str">
        <f t="shared" si="53"/>
        <v>4.0</v>
      </c>
      <c r="CV14" s="540" t="str">
        <f t="shared" si="54"/>
        <v>D</v>
      </c>
      <c r="CW14" s="539">
        <f t="shared" si="55"/>
        <v>1</v>
      </c>
      <c r="CX14" s="539" t="str">
        <f t="shared" si="56"/>
        <v>1.0</v>
      </c>
      <c r="CY14" s="12">
        <v>2</v>
      </c>
      <c r="CZ14" s="488">
        <v>2</v>
      </c>
      <c r="DA14" s="120">
        <v>5.6</v>
      </c>
      <c r="DB14" s="273">
        <v>4</v>
      </c>
      <c r="DC14" s="273"/>
      <c r="DD14" s="6">
        <f t="shared" si="57"/>
        <v>4.5999999999999996</v>
      </c>
      <c r="DE14" s="104">
        <f t="shared" si="58"/>
        <v>4.5999999999999996</v>
      </c>
      <c r="DF14" s="784" t="str">
        <f t="shared" si="59"/>
        <v>4.6</v>
      </c>
      <c r="DG14" s="540" t="str">
        <f t="shared" si="60"/>
        <v>D</v>
      </c>
      <c r="DH14" s="539">
        <f t="shared" si="61"/>
        <v>1</v>
      </c>
      <c r="DI14" s="539" t="str">
        <f t="shared" si="62"/>
        <v>1.0</v>
      </c>
      <c r="DJ14" s="12">
        <v>3</v>
      </c>
      <c r="DK14" s="488">
        <v>3</v>
      </c>
      <c r="DL14" s="316">
        <v>5.9</v>
      </c>
      <c r="DM14" s="699"/>
      <c r="DN14" s="660">
        <v>5</v>
      </c>
      <c r="DO14" s="6">
        <f t="shared" si="63"/>
        <v>2.4</v>
      </c>
      <c r="DP14" s="104">
        <f t="shared" si="64"/>
        <v>5.4</v>
      </c>
      <c r="DQ14" s="784" t="str">
        <f t="shared" si="65"/>
        <v>5.4</v>
      </c>
      <c r="DR14" s="540" t="str">
        <f t="shared" si="66"/>
        <v>D+</v>
      </c>
      <c r="DS14" s="539">
        <f t="shared" si="67"/>
        <v>1.5</v>
      </c>
      <c r="DT14" s="539" t="str">
        <f t="shared" si="68"/>
        <v>1.5</v>
      </c>
      <c r="DU14" s="12">
        <v>2</v>
      </c>
      <c r="DV14" s="488">
        <v>2</v>
      </c>
      <c r="DW14" s="706">
        <v>8.1999999999999993</v>
      </c>
      <c r="DX14" s="699">
        <v>5</v>
      </c>
      <c r="DY14" s="699"/>
      <c r="DZ14" s="6">
        <f t="shared" si="69"/>
        <v>6.3</v>
      </c>
      <c r="EA14" s="104">
        <f t="shared" si="70"/>
        <v>6.3</v>
      </c>
      <c r="EB14" s="784" t="str">
        <f t="shared" si="71"/>
        <v>6.3</v>
      </c>
      <c r="EC14" s="540" t="str">
        <f t="shared" si="72"/>
        <v>C</v>
      </c>
      <c r="ED14" s="539">
        <f t="shared" si="73"/>
        <v>2</v>
      </c>
      <c r="EE14" s="539" t="str">
        <f t="shared" si="74"/>
        <v>2.0</v>
      </c>
      <c r="EF14" s="12">
        <v>2</v>
      </c>
      <c r="EG14" s="488">
        <v>2</v>
      </c>
      <c r="EH14" s="706">
        <v>6.1</v>
      </c>
      <c r="EI14" s="699">
        <v>8</v>
      </c>
      <c r="EJ14" s="699"/>
      <c r="EK14" s="6">
        <f t="shared" si="75"/>
        <v>7.2</v>
      </c>
      <c r="EL14" s="104">
        <f t="shared" si="76"/>
        <v>7.2</v>
      </c>
      <c r="EM14" s="784" t="str">
        <f t="shared" si="77"/>
        <v>7.2</v>
      </c>
      <c r="EN14" s="540" t="str">
        <f t="shared" si="78"/>
        <v>B</v>
      </c>
      <c r="EO14" s="539">
        <f t="shared" si="79"/>
        <v>3</v>
      </c>
      <c r="EP14" s="539" t="str">
        <f t="shared" si="80"/>
        <v>3.0</v>
      </c>
      <c r="EQ14" s="12">
        <v>4</v>
      </c>
      <c r="ER14" s="488">
        <v>4</v>
      </c>
      <c r="ES14" s="706">
        <v>8</v>
      </c>
      <c r="ET14" s="699">
        <v>5</v>
      </c>
      <c r="EU14" s="699"/>
      <c r="EV14" s="6">
        <f t="shared" si="81"/>
        <v>6.2</v>
      </c>
      <c r="EW14" s="104">
        <f t="shared" si="82"/>
        <v>6.2</v>
      </c>
      <c r="EX14" s="784" t="str">
        <f t="shared" si="83"/>
        <v>6.2</v>
      </c>
      <c r="EY14" s="540" t="str">
        <f t="shared" si="84"/>
        <v>C</v>
      </c>
      <c r="EZ14" s="539">
        <f t="shared" si="85"/>
        <v>2</v>
      </c>
      <c r="FA14" s="539" t="str">
        <f t="shared" si="86"/>
        <v>2.0</v>
      </c>
      <c r="FB14" s="12">
        <v>2</v>
      </c>
      <c r="FC14" s="488">
        <v>2</v>
      </c>
      <c r="FD14" s="316">
        <v>7.3</v>
      </c>
      <c r="FE14" s="699">
        <v>7</v>
      </c>
      <c r="FF14" s="699"/>
      <c r="FG14" s="6">
        <f t="shared" si="87"/>
        <v>7.1</v>
      </c>
      <c r="FH14" s="104">
        <f t="shared" si="88"/>
        <v>7.1</v>
      </c>
      <c r="FI14" s="784" t="str">
        <f t="shared" si="89"/>
        <v>7.1</v>
      </c>
      <c r="FJ14" s="540" t="str">
        <f t="shared" si="90"/>
        <v>B</v>
      </c>
      <c r="FK14" s="539">
        <f t="shared" si="91"/>
        <v>3</v>
      </c>
      <c r="FL14" s="539" t="str">
        <f t="shared" si="92"/>
        <v>3.0</v>
      </c>
      <c r="FM14" s="12">
        <v>3</v>
      </c>
      <c r="FN14" s="488">
        <v>3</v>
      </c>
      <c r="FO14" s="316">
        <v>7.2</v>
      </c>
      <c r="FP14" s="699">
        <v>6</v>
      </c>
      <c r="FQ14" s="699"/>
      <c r="FR14" s="6">
        <f t="shared" si="93"/>
        <v>6.5</v>
      </c>
      <c r="FS14" s="104">
        <f t="shared" si="94"/>
        <v>6.5</v>
      </c>
      <c r="FT14" s="784" t="str">
        <f t="shared" si="95"/>
        <v>6.5</v>
      </c>
      <c r="FU14" s="540" t="str">
        <f t="shared" si="96"/>
        <v>C+</v>
      </c>
      <c r="FV14" s="539">
        <f t="shared" si="97"/>
        <v>2.5</v>
      </c>
      <c r="FW14" s="539" t="str">
        <f t="shared" si="98"/>
        <v>2.5</v>
      </c>
      <c r="FX14" s="12">
        <v>3</v>
      </c>
      <c r="FY14" s="488">
        <v>3</v>
      </c>
      <c r="FZ14" s="559">
        <f t="shared" si="99"/>
        <v>21</v>
      </c>
      <c r="GA14" s="354">
        <f t="shared" si="100"/>
        <v>2.1190476190476191</v>
      </c>
      <c r="GB14" s="355" t="str">
        <f t="shared" si="101"/>
        <v>2.12</v>
      </c>
      <c r="GC14" s="699" t="str">
        <f t="shared" si="102"/>
        <v>Lên lớp</v>
      </c>
      <c r="GD14" s="559">
        <f t="shared" si="103"/>
        <v>39</v>
      </c>
      <c r="GE14" s="354">
        <f t="shared" si="104"/>
        <v>1.9615384615384615</v>
      </c>
      <c r="GF14" s="355" t="str">
        <f t="shared" si="105"/>
        <v>1.96</v>
      </c>
      <c r="GG14" s="661">
        <f t="shared" si="106"/>
        <v>39</v>
      </c>
      <c r="GH14" s="789">
        <f t="shared" si="124"/>
        <v>5.8641025641025646</v>
      </c>
      <c r="GI14" s="662">
        <f t="shared" si="107"/>
        <v>1.9615384615384615</v>
      </c>
      <c r="GJ14" s="663" t="str">
        <f t="shared" si="108"/>
        <v>Lên lớp</v>
      </c>
      <c r="GK14" s="288"/>
      <c r="GL14" s="706">
        <v>6.7</v>
      </c>
      <c r="GM14" s="420">
        <v>5</v>
      </c>
      <c r="GN14" s="420"/>
      <c r="GO14" s="6">
        <f t="shared" si="125"/>
        <v>5.7</v>
      </c>
      <c r="GP14" s="104">
        <f t="shared" si="126"/>
        <v>5.7</v>
      </c>
      <c r="GQ14" s="784" t="str">
        <f t="shared" si="127"/>
        <v>5.7</v>
      </c>
      <c r="GR14" s="540" t="str">
        <f t="shared" si="128"/>
        <v>C</v>
      </c>
      <c r="GS14" s="539">
        <f t="shared" si="129"/>
        <v>2</v>
      </c>
      <c r="GT14" s="539" t="str">
        <f t="shared" si="130"/>
        <v>2.0</v>
      </c>
      <c r="GU14" s="12">
        <v>2</v>
      </c>
      <c r="GV14" s="110">
        <v>2</v>
      </c>
      <c r="GW14" s="706">
        <v>8</v>
      </c>
      <c r="GX14" s="420">
        <v>4</v>
      </c>
      <c r="GY14" s="420"/>
      <c r="GZ14" s="6">
        <f t="shared" si="131"/>
        <v>5.6</v>
      </c>
      <c r="HA14" s="104">
        <f t="shared" si="132"/>
        <v>5.6</v>
      </c>
      <c r="HB14" s="784" t="str">
        <f t="shared" si="133"/>
        <v>5.6</v>
      </c>
      <c r="HC14" s="540" t="str">
        <f t="shared" si="134"/>
        <v>C</v>
      </c>
      <c r="HD14" s="539">
        <f t="shared" si="135"/>
        <v>2</v>
      </c>
      <c r="HE14" s="539" t="str">
        <f t="shared" si="136"/>
        <v>2.0</v>
      </c>
      <c r="HF14" s="12">
        <v>2</v>
      </c>
      <c r="HG14" s="110">
        <v>2</v>
      </c>
      <c r="HH14" s="706">
        <v>8</v>
      </c>
      <c r="HI14" s="420">
        <v>4</v>
      </c>
      <c r="HJ14" s="420"/>
      <c r="HK14" s="6">
        <f t="shared" si="137"/>
        <v>5.6</v>
      </c>
      <c r="HL14" s="104">
        <f t="shared" si="138"/>
        <v>5.6</v>
      </c>
      <c r="HM14" s="784" t="str">
        <f t="shared" si="139"/>
        <v>5.6</v>
      </c>
      <c r="HN14" s="540" t="str">
        <f t="shared" si="140"/>
        <v>C</v>
      </c>
      <c r="HO14" s="539">
        <f t="shared" si="141"/>
        <v>2</v>
      </c>
      <c r="HP14" s="539" t="str">
        <f t="shared" si="142"/>
        <v>2.0</v>
      </c>
      <c r="HQ14" s="12">
        <v>3</v>
      </c>
      <c r="HR14" s="110">
        <v>3</v>
      </c>
      <c r="HS14" s="706">
        <v>6</v>
      </c>
      <c r="HT14" s="420">
        <v>5</v>
      </c>
      <c r="HU14" s="420"/>
      <c r="HV14" s="6">
        <f t="shared" si="143"/>
        <v>5.4</v>
      </c>
      <c r="HW14" s="104">
        <f t="shared" si="144"/>
        <v>5.4</v>
      </c>
      <c r="HX14" s="784" t="str">
        <f t="shared" si="145"/>
        <v>5.4</v>
      </c>
      <c r="HY14" s="540" t="str">
        <f t="shared" si="146"/>
        <v>D+</v>
      </c>
      <c r="HZ14" s="539">
        <f t="shared" si="147"/>
        <v>1.5</v>
      </c>
      <c r="IA14" s="539" t="str">
        <f t="shared" si="148"/>
        <v>1.5</v>
      </c>
      <c r="IB14" s="12">
        <v>3</v>
      </c>
      <c r="IC14" s="110">
        <v>3</v>
      </c>
      <c r="ID14" s="706">
        <v>6.6</v>
      </c>
      <c r="IE14" s="420">
        <v>6</v>
      </c>
      <c r="IF14" s="420"/>
      <c r="IG14" s="6">
        <f t="shared" si="149"/>
        <v>6.2</v>
      </c>
      <c r="IH14" s="104">
        <f t="shared" si="150"/>
        <v>6.2</v>
      </c>
      <c r="II14" s="784" t="str">
        <f t="shared" si="151"/>
        <v>6.2</v>
      </c>
      <c r="IJ14" s="540" t="str">
        <f t="shared" si="152"/>
        <v>C</v>
      </c>
      <c r="IK14" s="539">
        <f t="shared" si="153"/>
        <v>2</v>
      </c>
      <c r="IL14" s="539" t="str">
        <f t="shared" si="154"/>
        <v>2.0</v>
      </c>
      <c r="IM14" s="12">
        <v>3</v>
      </c>
      <c r="IN14" s="110">
        <v>3</v>
      </c>
      <c r="IO14" s="316">
        <v>7.3</v>
      </c>
      <c r="IP14" s="420">
        <v>6</v>
      </c>
      <c r="IQ14" s="420"/>
      <c r="IR14" s="6">
        <f t="shared" si="155"/>
        <v>6.5</v>
      </c>
      <c r="IS14" s="104">
        <f t="shared" si="156"/>
        <v>6.5</v>
      </c>
      <c r="IT14" s="784" t="str">
        <f t="shared" si="157"/>
        <v>6.5</v>
      </c>
      <c r="IU14" s="540" t="str">
        <f t="shared" si="158"/>
        <v>C+</v>
      </c>
      <c r="IV14" s="539">
        <f t="shared" si="159"/>
        <v>2.5</v>
      </c>
      <c r="IW14" s="539" t="str">
        <f t="shared" si="160"/>
        <v>2.5</v>
      </c>
      <c r="IX14" s="12">
        <v>2</v>
      </c>
      <c r="IY14" s="110">
        <v>2</v>
      </c>
      <c r="IZ14" s="848">
        <v>7.2</v>
      </c>
      <c r="JA14" s="420">
        <v>8</v>
      </c>
      <c r="JB14" s="420"/>
      <c r="JC14" s="6">
        <f t="shared" si="161"/>
        <v>7.7</v>
      </c>
      <c r="JD14" s="104">
        <f t="shared" si="162"/>
        <v>7.7</v>
      </c>
      <c r="JE14" s="784" t="str">
        <f t="shared" si="163"/>
        <v>7.7</v>
      </c>
      <c r="JF14" s="540" t="str">
        <f t="shared" si="164"/>
        <v>B</v>
      </c>
      <c r="JG14" s="539">
        <f t="shared" si="165"/>
        <v>3</v>
      </c>
      <c r="JH14" s="539" t="str">
        <f t="shared" si="166"/>
        <v>3.0</v>
      </c>
      <c r="JI14" s="12">
        <v>3</v>
      </c>
      <c r="JJ14" s="110">
        <v>3</v>
      </c>
      <c r="JK14" s="706">
        <v>6.6</v>
      </c>
      <c r="JL14" s="834">
        <v>5</v>
      </c>
      <c r="JM14" s="420"/>
      <c r="JN14" s="6">
        <f t="shared" si="167"/>
        <v>5.6</v>
      </c>
      <c r="JO14" s="104">
        <f t="shared" si="168"/>
        <v>5.6</v>
      </c>
      <c r="JP14" s="784" t="str">
        <f t="shared" si="169"/>
        <v>5.6</v>
      </c>
      <c r="JQ14" s="540" t="str">
        <f t="shared" si="170"/>
        <v>C</v>
      </c>
      <c r="JR14" s="539">
        <f t="shared" si="171"/>
        <v>2</v>
      </c>
      <c r="JS14" s="539" t="str">
        <f t="shared" si="172"/>
        <v>2.0</v>
      </c>
      <c r="JT14" s="12">
        <v>1</v>
      </c>
      <c r="JU14" s="110">
        <v>1</v>
      </c>
      <c r="JV14" s="706">
        <v>7</v>
      </c>
      <c r="JW14" s="895">
        <v>8</v>
      </c>
      <c r="JX14" s="297"/>
      <c r="JY14" s="6">
        <f t="shared" si="173"/>
        <v>7.6</v>
      </c>
      <c r="JZ14" s="104">
        <f t="shared" si="174"/>
        <v>7.6</v>
      </c>
      <c r="KA14" s="784" t="str">
        <f t="shared" si="175"/>
        <v>7.6</v>
      </c>
      <c r="KB14" s="540" t="str">
        <f t="shared" si="176"/>
        <v>B</v>
      </c>
      <c r="KC14" s="539">
        <f t="shared" si="177"/>
        <v>3</v>
      </c>
      <c r="KD14" s="539" t="str">
        <f t="shared" si="178"/>
        <v>3.0</v>
      </c>
      <c r="KE14" s="12">
        <v>1</v>
      </c>
      <c r="KF14" s="110">
        <v>1</v>
      </c>
      <c r="KG14" s="920">
        <f t="shared" si="179"/>
        <v>20</v>
      </c>
      <c r="KH14" s="922">
        <f t="shared" si="180"/>
        <v>2.1749999999999998</v>
      </c>
      <c r="KI14" s="924" t="str">
        <f t="shared" si="181"/>
        <v>2.18</v>
      </c>
      <c r="KJ14" s="928" t="str">
        <f t="shared" si="182"/>
        <v>Lên lớp</v>
      </c>
      <c r="KK14" s="931">
        <f t="shared" si="183"/>
        <v>59</v>
      </c>
      <c r="KL14" s="922">
        <f t="shared" si="184"/>
        <v>2.0338983050847457</v>
      </c>
      <c r="KM14" s="924" t="str">
        <f t="shared" si="185"/>
        <v>2.03</v>
      </c>
      <c r="KN14" s="932">
        <f t="shared" si="186"/>
        <v>20</v>
      </c>
      <c r="KO14" s="840">
        <f t="shared" si="187"/>
        <v>6.1750000000000007</v>
      </c>
      <c r="KP14" s="933">
        <f t="shared" si="188"/>
        <v>2.1749999999999998</v>
      </c>
      <c r="KQ14" s="934">
        <f t="shared" si="189"/>
        <v>59</v>
      </c>
      <c r="KR14" s="935">
        <f t="shared" si="190"/>
        <v>5.96949152542373</v>
      </c>
      <c r="KS14" s="936">
        <f t="shared" si="191"/>
        <v>2.0338983050847457</v>
      </c>
      <c r="KT14" s="928" t="str">
        <f t="shared" si="192"/>
        <v>Lên lớp</v>
      </c>
      <c r="KU14" s="712"/>
      <c r="KV14" s="848">
        <v>6.4</v>
      </c>
      <c r="KW14" s="420">
        <v>5</v>
      </c>
      <c r="KX14" s="420"/>
      <c r="KY14" s="723">
        <f t="shared" si="193"/>
        <v>5.6</v>
      </c>
      <c r="KZ14" s="724">
        <f t="shared" si="194"/>
        <v>5.6</v>
      </c>
      <c r="LA14" s="799" t="str">
        <f t="shared" si="195"/>
        <v>5.6</v>
      </c>
      <c r="LB14" s="725" t="str">
        <f t="shared" si="196"/>
        <v>C</v>
      </c>
      <c r="LC14" s="726">
        <f t="shared" si="197"/>
        <v>2</v>
      </c>
      <c r="LD14" s="726" t="str">
        <f t="shared" si="198"/>
        <v>2.0</v>
      </c>
      <c r="LE14" s="727">
        <v>2</v>
      </c>
      <c r="LF14" s="728">
        <v>2</v>
      </c>
      <c r="LG14" s="706">
        <v>8</v>
      </c>
      <c r="LH14" s="420">
        <v>8</v>
      </c>
      <c r="LI14" s="420"/>
      <c r="LJ14" s="723">
        <f t="shared" si="199"/>
        <v>8</v>
      </c>
      <c r="LK14" s="724">
        <f t="shared" si="200"/>
        <v>8</v>
      </c>
      <c r="LL14" s="799" t="str">
        <f t="shared" si="201"/>
        <v>8.0</v>
      </c>
      <c r="LM14" s="725" t="str">
        <f t="shared" si="202"/>
        <v>B+</v>
      </c>
      <c r="LN14" s="726">
        <f t="shared" si="203"/>
        <v>3.5</v>
      </c>
      <c r="LO14" s="726" t="str">
        <f t="shared" si="204"/>
        <v>3.5</v>
      </c>
      <c r="LP14" s="1037">
        <v>2</v>
      </c>
      <c r="LQ14" s="728">
        <v>2</v>
      </c>
      <c r="LR14" s="848">
        <v>6.7</v>
      </c>
      <c r="LS14" s="420">
        <v>7</v>
      </c>
      <c r="LT14" s="420"/>
      <c r="LU14" s="6">
        <f t="shared" si="205"/>
        <v>6.9</v>
      </c>
      <c r="LV14" s="104">
        <f t="shared" si="206"/>
        <v>6.9</v>
      </c>
      <c r="LW14" s="784" t="str">
        <f t="shared" si="207"/>
        <v>6.9</v>
      </c>
      <c r="LX14" s="540" t="str">
        <f t="shared" si="208"/>
        <v>C+</v>
      </c>
      <c r="LY14" s="539">
        <f t="shared" si="209"/>
        <v>2.5</v>
      </c>
      <c r="LZ14" s="539" t="str">
        <f t="shared" si="210"/>
        <v>2.5</v>
      </c>
      <c r="MA14" s="12">
        <v>4</v>
      </c>
      <c r="MB14" s="110">
        <v>4</v>
      </c>
      <c r="MC14" s="706">
        <v>6.6</v>
      </c>
      <c r="MD14" s="420">
        <v>7</v>
      </c>
      <c r="ME14" s="1124"/>
      <c r="MF14" s="900">
        <f t="shared" si="265"/>
        <v>6.8</v>
      </c>
      <c r="MG14" s="902">
        <f t="shared" si="266"/>
        <v>6.8</v>
      </c>
      <c r="MH14" s="904" t="str">
        <f t="shared" si="267"/>
        <v>6.8</v>
      </c>
      <c r="MI14" s="906" t="str">
        <f t="shared" si="268"/>
        <v>C+</v>
      </c>
      <c r="MJ14" s="908">
        <f t="shared" si="269"/>
        <v>2.5</v>
      </c>
      <c r="MK14" s="908" t="str">
        <f t="shared" si="270"/>
        <v>2.5</v>
      </c>
      <c r="ML14" s="727">
        <v>2</v>
      </c>
      <c r="MM14" s="728">
        <v>2</v>
      </c>
      <c r="MN14" s="706">
        <v>7</v>
      </c>
      <c r="MO14" s="420">
        <v>6</v>
      </c>
      <c r="MP14" s="420"/>
      <c r="MQ14" s="900">
        <f t="shared" si="215"/>
        <v>6.4</v>
      </c>
      <c r="MR14" s="902">
        <f t="shared" si="216"/>
        <v>6.4</v>
      </c>
      <c r="MS14" s="904" t="str">
        <f t="shared" si="217"/>
        <v>6.4</v>
      </c>
      <c r="MT14" s="906" t="str">
        <f t="shared" si="218"/>
        <v>C</v>
      </c>
      <c r="MU14" s="908">
        <f t="shared" si="219"/>
        <v>2</v>
      </c>
      <c r="MV14" s="908" t="str">
        <f t="shared" si="220"/>
        <v>2.0</v>
      </c>
      <c r="MW14" s="729">
        <v>2</v>
      </c>
      <c r="MX14" s="910">
        <v>2</v>
      </c>
      <c r="MY14" s="848">
        <v>6</v>
      </c>
      <c r="MZ14" s="420">
        <v>7</v>
      </c>
      <c r="NA14" s="420"/>
      <c r="NB14" s="900">
        <f t="shared" si="221"/>
        <v>6.6</v>
      </c>
      <c r="NC14" s="902">
        <f t="shared" si="222"/>
        <v>6.6</v>
      </c>
      <c r="ND14" s="904" t="str">
        <f t="shared" si="223"/>
        <v>6.6</v>
      </c>
      <c r="NE14" s="906" t="str">
        <f t="shared" si="224"/>
        <v>C+</v>
      </c>
      <c r="NF14" s="908">
        <f t="shared" si="225"/>
        <v>2.5</v>
      </c>
      <c r="NG14" s="908" t="str">
        <f t="shared" si="226"/>
        <v>2.5</v>
      </c>
      <c r="NH14" s="729">
        <v>2</v>
      </c>
      <c r="NI14" s="910">
        <v>2</v>
      </c>
      <c r="NJ14" s="848">
        <v>5</v>
      </c>
      <c r="NK14" s="420">
        <v>6</v>
      </c>
      <c r="NL14" s="420"/>
      <c r="NM14" s="900">
        <f t="shared" si="227"/>
        <v>5.6</v>
      </c>
      <c r="NN14" s="902">
        <f t="shared" si="228"/>
        <v>5.6</v>
      </c>
      <c r="NO14" s="904" t="str">
        <f t="shared" si="229"/>
        <v>5.6</v>
      </c>
      <c r="NP14" s="906" t="str">
        <f t="shared" si="230"/>
        <v>C</v>
      </c>
      <c r="NQ14" s="908">
        <f t="shared" si="231"/>
        <v>2</v>
      </c>
      <c r="NR14" s="908" t="str">
        <f t="shared" si="232"/>
        <v>2.0</v>
      </c>
      <c r="NS14" s="729">
        <v>2</v>
      </c>
      <c r="NT14" s="910">
        <v>2</v>
      </c>
      <c r="NU14" s="848">
        <v>5</v>
      </c>
      <c r="NV14" s="420">
        <v>6</v>
      </c>
      <c r="NW14" s="420"/>
      <c r="NX14" s="900">
        <f t="shared" si="233"/>
        <v>5.6</v>
      </c>
      <c r="NY14" s="902">
        <f t="shared" si="234"/>
        <v>5.6</v>
      </c>
      <c r="NZ14" s="904" t="str">
        <f t="shared" si="235"/>
        <v>5.6</v>
      </c>
      <c r="OA14" s="906" t="str">
        <f t="shared" si="236"/>
        <v>C</v>
      </c>
      <c r="OB14" s="908">
        <f t="shared" si="237"/>
        <v>2</v>
      </c>
      <c r="OC14" s="908" t="str">
        <f t="shared" si="238"/>
        <v>2.0</v>
      </c>
      <c r="OD14" s="729">
        <v>2</v>
      </c>
      <c r="OE14" s="910">
        <v>2</v>
      </c>
      <c r="OF14" s="1069">
        <f t="shared" si="239"/>
        <v>18</v>
      </c>
      <c r="OG14" s="1070">
        <f t="shared" si="240"/>
        <v>2.3888888888888888</v>
      </c>
      <c r="OH14" s="1071" t="str">
        <f t="shared" si="241"/>
        <v>2.39</v>
      </c>
      <c r="OI14" s="1072" t="str">
        <f t="shared" si="242"/>
        <v>Lên lớp</v>
      </c>
      <c r="OJ14" s="1082">
        <f t="shared" si="243"/>
        <v>77</v>
      </c>
      <c r="OK14" s="1083">
        <f t="shared" si="244"/>
        <v>2.116883116883117</v>
      </c>
      <c r="OL14" s="1084" t="str">
        <f t="shared" si="245"/>
        <v>2.12</v>
      </c>
      <c r="OM14" s="1082">
        <f t="shared" si="246"/>
        <v>18</v>
      </c>
      <c r="ON14" s="1075">
        <f t="shared" si="247"/>
        <v>2.3888888888888888</v>
      </c>
      <c r="OO14" s="1075">
        <f t="shared" si="248"/>
        <v>6.4888888888888889</v>
      </c>
      <c r="OP14" s="1076">
        <f t="shared" si="249"/>
        <v>77</v>
      </c>
      <c r="OQ14" s="1079">
        <f t="shared" si="250"/>
        <v>6.0909090909090917</v>
      </c>
      <c r="OR14" s="1077">
        <f t="shared" si="251"/>
        <v>2.116883116883117</v>
      </c>
      <c r="OS14" s="1072" t="str">
        <f t="shared" si="252"/>
        <v>Lên lớp</v>
      </c>
      <c r="OU14" s="1335">
        <v>7</v>
      </c>
      <c r="OV14" s="1335">
        <v>7.5</v>
      </c>
      <c r="OW14" s="1340"/>
      <c r="OX14" s="1413">
        <f t="shared" si="253"/>
        <v>7.3</v>
      </c>
      <c r="OY14" s="1414">
        <f t="shared" si="254"/>
        <v>7.3</v>
      </c>
      <c r="OZ14" s="1415" t="str">
        <f t="shared" si="255"/>
        <v>7.3</v>
      </c>
      <c r="PA14" s="1416" t="str">
        <f t="shared" si="256"/>
        <v>B</v>
      </c>
      <c r="PB14" s="1417">
        <f t="shared" si="257"/>
        <v>3</v>
      </c>
      <c r="PC14" s="1418" t="str">
        <f t="shared" si="258"/>
        <v>3.0</v>
      </c>
      <c r="PD14" s="1419">
        <v>6</v>
      </c>
      <c r="PE14" s="1427">
        <v>6</v>
      </c>
      <c r="PF14" s="1613">
        <v>7.1</v>
      </c>
      <c r="PG14" s="1335">
        <v>6.4</v>
      </c>
      <c r="PH14" s="1634">
        <f t="shared" si="259"/>
        <v>6.7</v>
      </c>
      <c r="PI14" s="1635" t="str">
        <f t="shared" si="260"/>
        <v>6.7</v>
      </c>
      <c r="PJ14" s="1636" t="str">
        <f t="shared" si="261"/>
        <v>C+</v>
      </c>
      <c r="PK14" s="1637">
        <f t="shared" si="262"/>
        <v>2.5</v>
      </c>
      <c r="PL14" s="1637" t="str">
        <f t="shared" si="263"/>
        <v>2.5</v>
      </c>
      <c r="PM14" s="1638">
        <v>5</v>
      </c>
      <c r="PN14" s="1610">
        <v>5</v>
      </c>
      <c r="PO14" s="1511">
        <f t="shared" si="264"/>
        <v>11</v>
      </c>
      <c r="PP14" s="1070">
        <f t="shared" si="123"/>
        <v>2.7727272727272729</v>
      </c>
    </row>
    <row r="15" spans="1:432" ht="18" x14ac:dyDescent="0.25">
      <c r="A15" s="273">
        <v>35</v>
      </c>
      <c r="B15" s="273" t="s">
        <v>23</v>
      </c>
      <c r="C15" s="273" t="s">
        <v>135</v>
      </c>
      <c r="D15" s="391" t="s">
        <v>136</v>
      </c>
      <c r="E15" s="659" t="s">
        <v>137</v>
      </c>
      <c r="F15" s="20"/>
      <c r="G15" s="101" t="s">
        <v>138</v>
      </c>
      <c r="H15" s="273" t="s">
        <v>28</v>
      </c>
      <c r="I15" s="215" t="s">
        <v>139</v>
      </c>
      <c r="J15" s="257">
        <v>6.5</v>
      </c>
      <c r="K15" s="784" t="str">
        <f t="shared" si="0"/>
        <v>6.5</v>
      </c>
      <c r="L15" s="540" t="str">
        <f t="shared" si="1"/>
        <v>C+</v>
      </c>
      <c r="M15" s="539">
        <f t="shared" si="2"/>
        <v>2.5</v>
      </c>
      <c r="N15" s="208" t="str">
        <f t="shared" si="3"/>
        <v>2.5</v>
      </c>
      <c r="O15" s="257">
        <v>6.9</v>
      </c>
      <c r="P15" s="784" t="str">
        <f t="shared" si="4"/>
        <v>6.9</v>
      </c>
      <c r="Q15" s="540" t="str">
        <f t="shared" si="5"/>
        <v>C+</v>
      </c>
      <c r="R15" s="539">
        <f t="shared" si="6"/>
        <v>2.5</v>
      </c>
      <c r="S15" s="208" t="str">
        <f t="shared" si="7"/>
        <v>2.5</v>
      </c>
      <c r="T15" s="257">
        <v>6</v>
      </c>
      <c r="U15" s="273">
        <v>4</v>
      </c>
      <c r="V15" s="20"/>
      <c r="W15" s="6">
        <f t="shared" si="8"/>
        <v>4.8</v>
      </c>
      <c r="X15" s="104">
        <f t="shared" si="9"/>
        <v>4.8</v>
      </c>
      <c r="Y15" s="784" t="str">
        <f t="shared" si="10"/>
        <v>4.8</v>
      </c>
      <c r="Z15" s="540" t="str">
        <f t="shared" si="11"/>
        <v>D</v>
      </c>
      <c r="AA15" s="539">
        <f t="shared" si="12"/>
        <v>1</v>
      </c>
      <c r="AB15" s="539" t="str">
        <f t="shared" si="13"/>
        <v>1.0</v>
      </c>
      <c r="AC15" s="12">
        <v>3</v>
      </c>
      <c r="AD15" s="112">
        <v>3</v>
      </c>
      <c r="AE15" s="257">
        <v>7.2</v>
      </c>
      <c r="AF15" s="699">
        <v>5</v>
      </c>
      <c r="AG15" s="20"/>
      <c r="AH15" s="163">
        <f t="shared" si="14"/>
        <v>5.9</v>
      </c>
      <c r="AI15" s="164">
        <f t="shared" si="15"/>
        <v>5.9</v>
      </c>
      <c r="AJ15" s="786" t="str">
        <f t="shared" si="16"/>
        <v>5.9</v>
      </c>
      <c r="AK15" s="158" t="str">
        <f t="shared" si="17"/>
        <v>C</v>
      </c>
      <c r="AL15" s="165">
        <f t="shared" si="18"/>
        <v>2</v>
      </c>
      <c r="AM15" s="165" t="str">
        <f t="shared" si="19"/>
        <v>2.0</v>
      </c>
      <c r="AN15" s="378">
        <v>3</v>
      </c>
      <c r="AO15" s="314">
        <v>3</v>
      </c>
      <c r="AP15" s="120">
        <v>5.5</v>
      </c>
      <c r="AQ15" s="273">
        <v>7</v>
      </c>
      <c r="AR15" s="20"/>
      <c r="AS15" s="6">
        <f t="shared" si="20"/>
        <v>6.4</v>
      </c>
      <c r="AT15" s="104">
        <f t="shared" si="21"/>
        <v>6.4</v>
      </c>
      <c r="AU15" s="784" t="str">
        <f t="shared" si="22"/>
        <v>6.4</v>
      </c>
      <c r="AV15" s="540" t="str">
        <f t="shared" si="23"/>
        <v>C</v>
      </c>
      <c r="AW15" s="539">
        <f t="shared" si="24"/>
        <v>2</v>
      </c>
      <c r="AX15" s="539" t="str">
        <f t="shared" si="25"/>
        <v>2.0</v>
      </c>
      <c r="AY15" s="12">
        <v>3</v>
      </c>
      <c r="AZ15" s="112">
        <v>3</v>
      </c>
      <c r="BA15" s="706">
        <v>7.3</v>
      </c>
      <c r="BB15" s="699">
        <v>6</v>
      </c>
      <c r="BC15" s="20"/>
      <c r="BD15" s="6">
        <f t="shared" si="26"/>
        <v>6.5</v>
      </c>
      <c r="BE15" s="104">
        <f t="shared" si="27"/>
        <v>6.5</v>
      </c>
      <c r="BF15" s="784" t="str">
        <f t="shared" si="28"/>
        <v>6.5</v>
      </c>
      <c r="BG15" s="540" t="str">
        <f t="shared" si="29"/>
        <v>C+</v>
      </c>
      <c r="BH15" s="539">
        <f t="shared" si="30"/>
        <v>2.5</v>
      </c>
      <c r="BI15" s="539" t="str">
        <f t="shared" si="31"/>
        <v>2.5</v>
      </c>
      <c r="BJ15" s="12">
        <v>4</v>
      </c>
      <c r="BK15" s="112">
        <v>4</v>
      </c>
      <c r="BL15" s="706">
        <v>5</v>
      </c>
      <c r="BM15" s="699">
        <v>2</v>
      </c>
      <c r="BN15" s="699">
        <v>7</v>
      </c>
      <c r="BO15" s="6">
        <f t="shared" si="32"/>
        <v>3.2</v>
      </c>
      <c r="BP15" s="104">
        <f t="shared" si="33"/>
        <v>6.2</v>
      </c>
      <c r="BQ15" s="784" t="str">
        <f t="shared" si="34"/>
        <v>6.2</v>
      </c>
      <c r="BR15" s="540" t="str">
        <f t="shared" si="35"/>
        <v>C</v>
      </c>
      <c r="BS15" s="539">
        <f t="shared" si="36"/>
        <v>2</v>
      </c>
      <c r="BT15" s="539" t="str">
        <f t="shared" si="37"/>
        <v>2.0</v>
      </c>
      <c r="BU15" s="12">
        <v>3</v>
      </c>
      <c r="BV15" s="110">
        <v>3</v>
      </c>
      <c r="BW15" s="706">
        <v>7.3</v>
      </c>
      <c r="BX15" s="420">
        <v>7</v>
      </c>
      <c r="BY15" s="420"/>
      <c r="BZ15" s="6">
        <f t="shared" si="38"/>
        <v>7.1</v>
      </c>
      <c r="CA15" s="104">
        <f t="shared" si="39"/>
        <v>7.1</v>
      </c>
      <c r="CB15" s="784" t="str">
        <f t="shared" si="40"/>
        <v>7.1</v>
      </c>
      <c r="CC15" s="540" t="str">
        <f t="shared" si="41"/>
        <v>B</v>
      </c>
      <c r="CD15" s="539">
        <f t="shared" si="42"/>
        <v>3</v>
      </c>
      <c r="CE15" s="539" t="str">
        <f t="shared" si="43"/>
        <v>3.0</v>
      </c>
      <c r="CF15" s="12">
        <v>2</v>
      </c>
      <c r="CG15" s="110">
        <v>2</v>
      </c>
      <c r="CH15" s="365">
        <f t="shared" si="44"/>
        <v>18</v>
      </c>
      <c r="CI15" s="363">
        <f t="shared" si="45"/>
        <v>2.0555555555555554</v>
      </c>
      <c r="CJ15" s="355" t="str">
        <f t="shared" si="46"/>
        <v>2.06</v>
      </c>
      <c r="CK15" s="356" t="str">
        <f t="shared" si="47"/>
        <v>Lên lớp</v>
      </c>
      <c r="CL15" s="357">
        <f t="shared" si="48"/>
        <v>18</v>
      </c>
      <c r="CM15" s="358">
        <f t="shared" si="49"/>
        <v>2.0555555555555554</v>
      </c>
      <c r="CN15" s="356" t="str">
        <f t="shared" si="50"/>
        <v>Lên lớp</v>
      </c>
      <c r="CO15" s="288"/>
      <c r="CP15" s="706">
        <v>6.3</v>
      </c>
      <c r="CQ15" s="699">
        <v>5</v>
      </c>
      <c r="CR15" s="699"/>
      <c r="CS15" s="6">
        <f t="shared" si="51"/>
        <v>5.5</v>
      </c>
      <c r="CT15" s="104">
        <f t="shared" si="52"/>
        <v>5.5</v>
      </c>
      <c r="CU15" s="784" t="str">
        <f t="shared" si="53"/>
        <v>5.5</v>
      </c>
      <c r="CV15" s="540" t="str">
        <f t="shared" si="54"/>
        <v>C</v>
      </c>
      <c r="CW15" s="539">
        <f t="shared" si="55"/>
        <v>2</v>
      </c>
      <c r="CX15" s="539" t="str">
        <f t="shared" si="56"/>
        <v>2.0</v>
      </c>
      <c r="CY15" s="12">
        <v>2</v>
      </c>
      <c r="CZ15" s="488">
        <v>2</v>
      </c>
      <c r="DA15" s="120">
        <v>7</v>
      </c>
      <c r="DB15" s="273">
        <v>5</v>
      </c>
      <c r="DC15" s="273"/>
      <c r="DD15" s="6">
        <f t="shared" si="57"/>
        <v>5.8</v>
      </c>
      <c r="DE15" s="104">
        <f t="shared" si="58"/>
        <v>5.8</v>
      </c>
      <c r="DF15" s="784" t="str">
        <f t="shared" si="59"/>
        <v>5.8</v>
      </c>
      <c r="DG15" s="540" t="str">
        <f t="shared" si="60"/>
        <v>C</v>
      </c>
      <c r="DH15" s="539">
        <f t="shared" si="61"/>
        <v>2</v>
      </c>
      <c r="DI15" s="539" t="str">
        <f t="shared" si="62"/>
        <v>2.0</v>
      </c>
      <c r="DJ15" s="12">
        <v>3</v>
      </c>
      <c r="DK15" s="488">
        <v>3</v>
      </c>
      <c r="DL15" s="316">
        <v>6.4</v>
      </c>
      <c r="DM15" s="699">
        <v>5</v>
      </c>
      <c r="DN15" s="699"/>
      <c r="DO15" s="6">
        <f t="shared" si="63"/>
        <v>5.6</v>
      </c>
      <c r="DP15" s="104">
        <f t="shared" si="64"/>
        <v>5.6</v>
      </c>
      <c r="DQ15" s="784" t="str">
        <f t="shared" si="65"/>
        <v>5.6</v>
      </c>
      <c r="DR15" s="540" t="str">
        <f t="shared" si="66"/>
        <v>C</v>
      </c>
      <c r="DS15" s="539">
        <f t="shared" si="67"/>
        <v>2</v>
      </c>
      <c r="DT15" s="539" t="str">
        <f t="shared" si="68"/>
        <v>2.0</v>
      </c>
      <c r="DU15" s="12">
        <v>2</v>
      </c>
      <c r="DV15" s="488">
        <v>2</v>
      </c>
      <c r="DW15" s="706">
        <v>8.1999999999999993</v>
      </c>
      <c r="DX15" s="699">
        <v>5</v>
      </c>
      <c r="DY15" s="699"/>
      <c r="DZ15" s="6">
        <f t="shared" si="69"/>
        <v>6.3</v>
      </c>
      <c r="EA15" s="104">
        <f t="shared" si="70"/>
        <v>6.3</v>
      </c>
      <c r="EB15" s="784" t="str">
        <f t="shared" si="71"/>
        <v>6.3</v>
      </c>
      <c r="EC15" s="540" t="str">
        <f t="shared" si="72"/>
        <v>C</v>
      </c>
      <c r="ED15" s="539">
        <f t="shared" si="73"/>
        <v>2</v>
      </c>
      <c r="EE15" s="539" t="str">
        <f t="shared" si="74"/>
        <v>2.0</v>
      </c>
      <c r="EF15" s="12">
        <v>2</v>
      </c>
      <c r="EG15" s="488">
        <v>2</v>
      </c>
      <c r="EH15" s="706">
        <v>7.7</v>
      </c>
      <c r="EI15" s="699">
        <v>9</v>
      </c>
      <c r="EJ15" s="699"/>
      <c r="EK15" s="6">
        <f t="shared" si="75"/>
        <v>8.5</v>
      </c>
      <c r="EL15" s="104">
        <f t="shared" si="76"/>
        <v>8.5</v>
      </c>
      <c r="EM15" s="784" t="str">
        <f t="shared" si="77"/>
        <v>8.5</v>
      </c>
      <c r="EN15" s="540" t="str">
        <f t="shared" si="78"/>
        <v>A</v>
      </c>
      <c r="EO15" s="539">
        <f t="shared" si="79"/>
        <v>4</v>
      </c>
      <c r="EP15" s="539" t="str">
        <f t="shared" si="80"/>
        <v>4.0</v>
      </c>
      <c r="EQ15" s="12">
        <v>4</v>
      </c>
      <c r="ER15" s="488">
        <v>4</v>
      </c>
      <c r="ES15" s="706">
        <v>7.6</v>
      </c>
      <c r="ET15" s="699">
        <v>5</v>
      </c>
      <c r="EU15" s="699"/>
      <c r="EV15" s="6">
        <f t="shared" si="81"/>
        <v>6</v>
      </c>
      <c r="EW15" s="104">
        <f t="shared" si="82"/>
        <v>6</v>
      </c>
      <c r="EX15" s="784" t="str">
        <f t="shared" si="83"/>
        <v>6.0</v>
      </c>
      <c r="EY15" s="540" t="str">
        <f t="shared" si="84"/>
        <v>C</v>
      </c>
      <c r="EZ15" s="539">
        <f t="shared" si="85"/>
        <v>2</v>
      </c>
      <c r="FA15" s="539" t="str">
        <f t="shared" si="86"/>
        <v>2.0</v>
      </c>
      <c r="FB15" s="12">
        <v>2</v>
      </c>
      <c r="FC15" s="488">
        <v>2</v>
      </c>
      <c r="FD15" s="316">
        <v>7.3</v>
      </c>
      <c r="FE15" s="699">
        <v>8</v>
      </c>
      <c r="FF15" s="699"/>
      <c r="FG15" s="6">
        <f t="shared" si="87"/>
        <v>7.7</v>
      </c>
      <c r="FH15" s="104">
        <f t="shared" si="88"/>
        <v>7.7</v>
      </c>
      <c r="FI15" s="784" t="str">
        <f t="shared" si="89"/>
        <v>7.7</v>
      </c>
      <c r="FJ15" s="540" t="str">
        <f t="shared" si="90"/>
        <v>B</v>
      </c>
      <c r="FK15" s="539">
        <f t="shared" si="91"/>
        <v>3</v>
      </c>
      <c r="FL15" s="539" t="str">
        <f t="shared" si="92"/>
        <v>3.0</v>
      </c>
      <c r="FM15" s="12">
        <v>3</v>
      </c>
      <c r="FN15" s="488">
        <v>3</v>
      </c>
      <c r="FO15" s="316">
        <v>7.7</v>
      </c>
      <c r="FP15" s="699">
        <v>7</v>
      </c>
      <c r="FQ15" s="699"/>
      <c r="FR15" s="6">
        <f t="shared" si="93"/>
        <v>7.3</v>
      </c>
      <c r="FS15" s="104">
        <f t="shared" si="94"/>
        <v>7.3</v>
      </c>
      <c r="FT15" s="784" t="str">
        <f t="shared" si="95"/>
        <v>7.3</v>
      </c>
      <c r="FU15" s="540" t="str">
        <f t="shared" si="96"/>
        <v>B</v>
      </c>
      <c r="FV15" s="539">
        <f t="shared" si="97"/>
        <v>3</v>
      </c>
      <c r="FW15" s="539" t="str">
        <f t="shared" si="98"/>
        <v>3.0</v>
      </c>
      <c r="FX15" s="12">
        <v>3</v>
      </c>
      <c r="FY15" s="488">
        <v>3</v>
      </c>
      <c r="FZ15" s="559">
        <f t="shared" si="99"/>
        <v>21</v>
      </c>
      <c r="GA15" s="354">
        <f t="shared" si="100"/>
        <v>2.6666666666666665</v>
      </c>
      <c r="GB15" s="355" t="str">
        <f t="shared" si="101"/>
        <v>2.67</v>
      </c>
      <c r="GC15" s="699" t="str">
        <f t="shared" si="102"/>
        <v>Lên lớp</v>
      </c>
      <c r="GD15" s="559">
        <f t="shared" si="103"/>
        <v>39</v>
      </c>
      <c r="GE15" s="354">
        <f t="shared" si="104"/>
        <v>2.3846153846153846</v>
      </c>
      <c r="GF15" s="355" t="str">
        <f t="shared" si="105"/>
        <v>2.38</v>
      </c>
      <c r="GG15" s="661">
        <f t="shared" si="106"/>
        <v>39</v>
      </c>
      <c r="GH15" s="789">
        <f t="shared" si="124"/>
        <v>6.494871794871794</v>
      </c>
      <c r="GI15" s="662">
        <f t="shared" si="107"/>
        <v>2.3846153846153846</v>
      </c>
      <c r="GJ15" s="663" t="str">
        <f t="shared" si="108"/>
        <v>Lên lớp</v>
      </c>
      <c r="GK15" s="288"/>
      <c r="GL15" s="706">
        <v>7</v>
      </c>
      <c r="GM15" s="420">
        <v>4</v>
      </c>
      <c r="GN15" s="420"/>
      <c r="GO15" s="6">
        <f t="shared" si="125"/>
        <v>5.2</v>
      </c>
      <c r="GP15" s="104">
        <f t="shared" si="126"/>
        <v>5.2</v>
      </c>
      <c r="GQ15" s="784" t="str">
        <f t="shared" si="127"/>
        <v>5.2</v>
      </c>
      <c r="GR15" s="540" t="str">
        <f t="shared" si="128"/>
        <v>D+</v>
      </c>
      <c r="GS15" s="539">
        <f t="shared" si="129"/>
        <v>1.5</v>
      </c>
      <c r="GT15" s="539" t="str">
        <f t="shared" si="130"/>
        <v>1.5</v>
      </c>
      <c r="GU15" s="12">
        <v>2</v>
      </c>
      <c r="GV15" s="110">
        <v>2</v>
      </c>
      <c r="GW15" s="706">
        <v>7.4</v>
      </c>
      <c r="GX15" s="420">
        <v>0</v>
      </c>
      <c r="GY15" s="834">
        <v>6</v>
      </c>
      <c r="GZ15" s="6">
        <f t="shared" si="131"/>
        <v>3</v>
      </c>
      <c r="HA15" s="104">
        <f t="shared" si="132"/>
        <v>6.6</v>
      </c>
      <c r="HB15" s="784" t="str">
        <f t="shared" si="133"/>
        <v>6.6</v>
      </c>
      <c r="HC15" s="540" t="str">
        <f t="shared" si="134"/>
        <v>C+</v>
      </c>
      <c r="HD15" s="539">
        <f t="shared" si="135"/>
        <v>2.5</v>
      </c>
      <c r="HE15" s="539" t="str">
        <f t="shared" si="136"/>
        <v>2.5</v>
      </c>
      <c r="HF15" s="12">
        <v>2</v>
      </c>
      <c r="HG15" s="110">
        <v>2</v>
      </c>
      <c r="HH15" s="706">
        <v>7</v>
      </c>
      <c r="HI15" s="420">
        <v>5</v>
      </c>
      <c r="HJ15" s="420"/>
      <c r="HK15" s="6">
        <f t="shared" si="137"/>
        <v>5.8</v>
      </c>
      <c r="HL15" s="104">
        <f t="shared" si="138"/>
        <v>5.8</v>
      </c>
      <c r="HM15" s="784" t="str">
        <f t="shared" si="139"/>
        <v>5.8</v>
      </c>
      <c r="HN15" s="540" t="str">
        <f t="shared" si="140"/>
        <v>C</v>
      </c>
      <c r="HO15" s="539">
        <f t="shared" si="141"/>
        <v>2</v>
      </c>
      <c r="HP15" s="539" t="str">
        <f t="shared" si="142"/>
        <v>2.0</v>
      </c>
      <c r="HQ15" s="12">
        <v>3</v>
      </c>
      <c r="HR15" s="110">
        <v>3</v>
      </c>
      <c r="HS15" s="706">
        <v>5.7</v>
      </c>
      <c r="HT15" s="420">
        <v>4</v>
      </c>
      <c r="HU15" s="420"/>
      <c r="HV15" s="6">
        <f t="shared" si="143"/>
        <v>4.7</v>
      </c>
      <c r="HW15" s="104">
        <f t="shared" si="144"/>
        <v>4.7</v>
      </c>
      <c r="HX15" s="784" t="str">
        <f t="shared" si="145"/>
        <v>4.7</v>
      </c>
      <c r="HY15" s="540" t="str">
        <f t="shared" si="146"/>
        <v>D</v>
      </c>
      <c r="HZ15" s="539">
        <f t="shared" si="147"/>
        <v>1</v>
      </c>
      <c r="IA15" s="539" t="str">
        <f t="shared" si="148"/>
        <v>1.0</v>
      </c>
      <c r="IB15" s="12">
        <v>3</v>
      </c>
      <c r="IC15" s="110">
        <v>3</v>
      </c>
      <c r="ID15" s="706">
        <v>6.8</v>
      </c>
      <c r="IE15" s="420">
        <v>4</v>
      </c>
      <c r="IF15" s="420"/>
      <c r="IG15" s="6">
        <f t="shared" si="149"/>
        <v>5.0999999999999996</v>
      </c>
      <c r="IH15" s="104">
        <f t="shared" si="150"/>
        <v>5.0999999999999996</v>
      </c>
      <c r="II15" s="784" t="str">
        <f t="shared" si="151"/>
        <v>5.1</v>
      </c>
      <c r="IJ15" s="540" t="str">
        <f t="shared" si="152"/>
        <v>D+</v>
      </c>
      <c r="IK15" s="539">
        <f t="shared" si="153"/>
        <v>1.5</v>
      </c>
      <c r="IL15" s="539" t="str">
        <f t="shared" si="154"/>
        <v>1.5</v>
      </c>
      <c r="IM15" s="12">
        <v>3</v>
      </c>
      <c r="IN15" s="110">
        <v>3</v>
      </c>
      <c r="IO15" s="316">
        <v>7.3</v>
      </c>
      <c r="IP15" s="420">
        <v>7</v>
      </c>
      <c r="IQ15" s="420"/>
      <c r="IR15" s="6">
        <f t="shared" si="155"/>
        <v>7.1</v>
      </c>
      <c r="IS15" s="104">
        <f t="shared" si="156"/>
        <v>7.1</v>
      </c>
      <c r="IT15" s="784" t="str">
        <f t="shared" si="157"/>
        <v>7.1</v>
      </c>
      <c r="IU15" s="540" t="str">
        <f t="shared" si="158"/>
        <v>B</v>
      </c>
      <c r="IV15" s="539">
        <f t="shared" si="159"/>
        <v>3</v>
      </c>
      <c r="IW15" s="539" t="str">
        <f t="shared" si="160"/>
        <v>3.0</v>
      </c>
      <c r="IX15" s="12">
        <v>2</v>
      </c>
      <c r="IY15" s="110">
        <v>2</v>
      </c>
      <c r="IZ15" s="848">
        <v>7.8</v>
      </c>
      <c r="JA15" s="420">
        <v>8</v>
      </c>
      <c r="JB15" s="420"/>
      <c r="JC15" s="6">
        <f t="shared" si="161"/>
        <v>7.9</v>
      </c>
      <c r="JD15" s="104">
        <f t="shared" si="162"/>
        <v>7.9</v>
      </c>
      <c r="JE15" s="784" t="str">
        <f t="shared" si="163"/>
        <v>7.9</v>
      </c>
      <c r="JF15" s="540" t="str">
        <f t="shared" si="164"/>
        <v>B</v>
      </c>
      <c r="JG15" s="539">
        <f t="shared" si="165"/>
        <v>3</v>
      </c>
      <c r="JH15" s="539" t="str">
        <f t="shared" si="166"/>
        <v>3.0</v>
      </c>
      <c r="JI15" s="12">
        <v>3</v>
      </c>
      <c r="JJ15" s="110">
        <v>3</v>
      </c>
      <c r="JK15" s="706">
        <v>7.4</v>
      </c>
      <c r="JL15" s="834">
        <v>6</v>
      </c>
      <c r="JM15" s="420"/>
      <c r="JN15" s="6">
        <f t="shared" si="167"/>
        <v>6.6</v>
      </c>
      <c r="JO15" s="104">
        <f t="shared" si="168"/>
        <v>6.6</v>
      </c>
      <c r="JP15" s="784" t="str">
        <f t="shared" si="169"/>
        <v>6.6</v>
      </c>
      <c r="JQ15" s="540" t="str">
        <f t="shared" si="170"/>
        <v>C+</v>
      </c>
      <c r="JR15" s="539">
        <f t="shared" si="171"/>
        <v>2.5</v>
      </c>
      <c r="JS15" s="539" t="str">
        <f t="shared" si="172"/>
        <v>2.5</v>
      </c>
      <c r="JT15" s="12">
        <v>1</v>
      </c>
      <c r="JU15" s="110">
        <v>1</v>
      </c>
      <c r="JV15" s="706">
        <v>8</v>
      </c>
      <c r="JW15" s="895">
        <v>7</v>
      </c>
      <c r="JX15" s="297"/>
      <c r="JY15" s="6">
        <f t="shared" si="173"/>
        <v>7.4</v>
      </c>
      <c r="JZ15" s="104">
        <f t="shared" si="174"/>
        <v>7.4</v>
      </c>
      <c r="KA15" s="784" t="str">
        <f t="shared" si="175"/>
        <v>7.4</v>
      </c>
      <c r="KB15" s="540" t="str">
        <f t="shared" si="176"/>
        <v>B</v>
      </c>
      <c r="KC15" s="539">
        <f t="shared" si="177"/>
        <v>3</v>
      </c>
      <c r="KD15" s="539" t="str">
        <f t="shared" si="178"/>
        <v>3.0</v>
      </c>
      <c r="KE15" s="12">
        <v>1</v>
      </c>
      <c r="KF15" s="110">
        <v>1</v>
      </c>
      <c r="KG15" s="920">
        <f t="shared" si="179"/>
        <v>20</v>
      </c>
      <c r="KH15" s="922">
        <f t="shared" si="180"/>
        <v>2.1</v>
      </c>
      <c r="KI15" s="924" t="str">
        <f t="shared" si="181"/>
        <v>2.10</v>
      </c>
      <c r="KJ15" s="928" t="str">
        <f t="shared" si="182"/>
        <v>Lên lớp</v>
      </c>
      <c r="KK15" s="931">
        <f t="shared" si="183"/>
        <v>59</v>
      </c>
      <c r="KL15" s="922">
        <f t="shared" si="184"/>
        <v>2.2881355932203391</v>
      </c>
      <c r="KM15" s="924" t="str">
        <f t="shared" si="185"/>
        <v>2.29</v>
      </c>
      <c r="KN15" s="932">
        <f t="shared" si="186"/>
        <v>20</v>
      </c>
      <c r="KO15" s="840">
        <f t="shared" si="187"/>
        <v>6.1150000000000011</v>
      </c>
      <c r="KP15" s="933">
        <f t="shared" si="188"/>
        <v>2.1</v>
      </c>
      <c r="KQ15" s="934">
        <f t="shared" si="189"/>
        <v>59</v>
      </c>
      <c r="KR15" s="935">
        <f t="shared" si="190"/>
        <v>6.3661016949152538</v>
      </c>
      <c r="KS15" s="936">
        <f t="shared" si="191"/>
        <v>2.2881355932203391</v>
      </c>
      <c r="KT15" s="928" t="str">
        <f t="shared" si="192"/>
        <v>Lên lớp</v>
      </c>
      <c r="KU15" s="712"/>
      <c r="KV15" s="848">
        <v>6.4</v>
      </c>
      <c r="KW15" s="420">
        <v>5</v>
      </c>
      <c r="KX15" s="420"/>
      <c r="KY15" s="723">
        <f t="shared" si="193"/>
        <v>5.6</v>
      </c>
      <c r="KZ15" s="724">
        <f t="shared" si="194"/>
        <v>5.6</v>
      </c>
      <c r="LA15" s="799" t="str">
        <f t="shared" si="195"/>
        <v>5.6</v>
      </c>
      <c r="LB15" s="725" t="str">
        <f t="shared" si="196"/>
        <v>C</v>
      </c>
      <c r="LC15" s="726">
        <f t="shared" si="197"/>
        <v>2</v>
      </c>
      <c r="LD15" s="726" t="str">
        <f t="shared" si="198"/>
        <v>2.0</v>
      </c>
      <c r="LE15" s="727">
        <v>2</v>
      </c>
      <c r="LF15" s="728">
        <v>2</v>
      </c>
      <c r="LG15" s="706">
        <v>8.6</v>
      </c>
      <c r="LH15" s="420">
        <v>8</v>
      </c>
      <c r="LI15" s="420"/>
      <c r="LJ15" s="723">
        <f t="shared" si="199"/>
        <v>8.1999999999999993</v>
      </c>
      <c r="LK15" s="724">
        <f t="shared" si="200"/>
        <v>8.1999999999999993</v>
      </c>
      <c r="LL15" s="799" t="str">
        <f t="shared" si="201"/>
        <v>8.2</v>
      </c>
      <c r="LM15" s="725" t="str">
        <f t="shared" si="202"/>
        <v>B+</v>
      </c>
      <c r="LN15" s="726">
        <f t="shared" si="203"/>
        <v>3.5</v>
      </c>
      <c r="LO15" s="726" t="str">
        <f t="shared" si="204"/>
        <v>3.5</v>
      </c>
      <c r="LP15" s="1037">
        <v>2</v>
      </c>
      <c r="LQ15" s="728">
        <v>2</v>
      </c>
      <c r="LR15" s="848">
        <v>8</v>
      </c>
      <c r="LS15" s="420">
        <v>8</v>
      </c>
      <c r="LT15" s="420"/>
      <c r="LU15" s="6">
        <f t="shared" si="205"/>
        <v>8</v>
      </c>
      <c r="LV15" s="104">
        <f t="shared" si="206"/>
        <v>8</v>
      </c>
      <c r="LW15" s="784" t="str">
        <f t="shared" si="207"/>
        <v>8.0</v>
      </c>
      <c r="LX15" s="540" t="str">
        <f t="shared" si="208"/>
        <v>B+</v>
      </c>
      <c r="LY15" s="539">
        <f t="shared" si="209"/>
        <v>3.5</v>
      </c>
      <c r="LZ15" s="539" t="str">
        <f t="shared" si="210"/>
        <v>3.5</v>
      </c>
      <c r="MA15" s="12">
        <v>4</v>
      </c>
      <c r="MB15" s="110">
        <v>4</v>
      </c>
      <c r="MC15" s="706">
        <v>6.6</v>
      </c>
      <c r="MD15" s="420">
        <v>7</v>
      </c>
      <c r="ME15" s="1124"/>
      <c r="MF15" s="900">
        <f t="shared" si="265"/>
        <v>6.8</v>
      </c>
      <c r="MG15" s="902">
        <f t="shared" si="266"/>
        <v>6.8</v>
      </c>
      <c r="MH15" s="904" t="str">
        <f t="shared" si="267"/>
        <v>6.8</v>
      </c>
      <c r="MI15" s="906" t="str">
        <f t="shared" si="268"/>
        <v>C+</v>
      </c>
      <c r="MJ15" s="908">
        <f t="shared" si="269"/>
        <v>2.5</v>
      </c>
      <c r="MK15" s="908" t="str">
        <f t="shared" si="270"/>
        <v>2.5</v>
      </c>
      <c r="ML15" s="727">
        <v>2</v>
      </c>
      <c r="MM15" s="728">
        <v>2</v>
      </c>
      <c r="MN15" s="706">
        <v>8</v>
      </c>
      <c r="MO15" s="420">
        <v>7</v>
      </c>
      <c r="MP15" s="420"/>
      <c r="MQ15" s="900">
        <f t="shared" si="215"/>
        <v>7.4</v>
      </c>
      <c r="MR15" s="902">
        <f t="shared" si="216"/>
        <v>7.4</v>
      </c>
      <c r="MS15" s="904" t="str">
        <f t="shared" si="217"/>
        <v>7.4</v>
      </c>
      <c r="MT15" s="906" t="str">
        <f t="shared" si="218"/>
        <v>B</v>
      </c>
      <c r="MU15" s="908">
        <f t="shared" si="219"/>
        <v>3</v>
      </c>
      <c r="MV15" s="908" t="str">
        <f t="shared" si="220"/>
        <v>3.0</v>
      </c>
      <c r="MW15" s="729">
        <v>2</v>
      </c>
      <c r="MX15" s="910">
        <v>2</v>
      </c>
      <c r="MY15" s="848">
        <v>8</v>
      </c>
      <c r="MZ15" s="420">
        <v>9</v>
      </c>
      <c r="NA15" s="420"/>
      <c r="NB15" s="900">
        <f t="shared" si="221"/>
        <v>8.6</v>
      </c>
      <c r="NC15" s="902">
        <f t="shared" si="222"/>
        <v>8.6</v>
      </c>
      <c r="ND15" s="904" t="str">
        <f t="shared" si="223"/>
        <v>8.6</v>
      </c>
      <c r="NE15" s="906" t="str">
        <f t="shared" si="224"/>
        <v>A</v>
      </c>
      <c r="NF15" s="908">
        <f t="shared" si="225"/>
        <v>4</v>
      </c>
      <c r="NG15" s="908" t="str">
        <f t="shared" si="226"/>
        <v>4.0</v>
      </c>
      <c r="NH15" s="729">
        <v>2</v>
      </c>
      <c r="NI15" s="910">
        <v>2</v>
      </c>
      <c r="NJ15" s="848">
        <v>8.5</v>
      </c>
      <c r="NK15" s="420">
        <v>9</v>
      </c>
      <c r="NL15" s="420"/>
      <c r="NM15" s="900">
        <f t="shared" si="227"/>
        <v>8.8000000000000007</v>
      </c>
      <c r="NN15" s="902">
        <f t="shared" si="228"/>
        <v>8.8000000000000007</v>
      </c>
      <c r="NO15" s="904" t="str">
        <f t="shared" si="229"/>
        <v>8.8</v>
      </c>
      <c r="NP15" s="906" t="str">
        <f t="shared" si="230"/>
        <v>A</v>
      </c>
      <c r="NQ15" s="908">
        <f t="shared" si="231"/>
        <v>4</v>
      </c>
      <c r="NR15" s="908" t="str">
        <f t="shared" si="232"/>
        <v>4.0</v>
      </c>
      <c r="NS15" s="729">
        <v>2</v>
      </c>
      <c r="NT15" s="910">
        <v>2</v>
      </c>
      <c r="NU15" s="848">
        <v>8.8000000000000007</v>
      </c>
      <c r="NV15" s="420">
        <v>9</v>
      </c>
      <c r="NW15" s="420"/>
      <c r="NX15" s="900">
        <f t="shared" si="233"/>
        <v>8.9</v>
      </c>
      <c r="NY15" s="902">
        <f t="shared" si="234"/>
        <v>8.9</v>
      </c>
      <c r="NZ15" s="904" t="str">
        <f t="shared" si="235"/>
        <v>8.9</v>
      </c>
      <c r="OA15" s="906" t="str">
        <f t="shared" si="236"/>
        <v>A</v>
      </c>
      <c r="OB15" s="908">
        <f t="shared" si="237"/>
        <v>4</v>
      </c>
      <c r="OC15" s="908" t="str">
        <f t="shared" si="238"/>
        <v>4.0</v>
      </c>
      <c r="OD15" s="729">
        <v>2</v>
      </c>
      <c r="OE15" s="910">
        <v>2</v>
      </c>
      <c r="OF15" s="1069">
        <f t="shared" si="239"/>
        <v>18</v>
      </c>
      <c r="OG15" s="1070">
        <f t="shared" si="240"/>
        <v>3.3333333333333335</v>
      </c>
      <c r="OH15" s="1071" t="str">
        <f t="shared" si="241"/>
        <v>3.33</v>
      </c>
      <c r="OI15" s="1072" t="str">
        <f t="shared" si="242"/>
        <v>Lên lớp</v>
      </c>
      <c r="OJ15" s="1082">
        <f t="shared" si="243"/>
        <v>77</v>
      </c>
      <c r="OK15" s="1083">
        <f t="shared" si="244"/>
        <v>2.5324675324675323</v>
      </c>
      <c r="OL15" s="1084" t="str">
        <f t="shared" si="245"/>
        <v>2.53</v>
      </c>
      <c r="OM15" s="1082">
        <f t="shared" si="246"/>
        <v>18</v>
      </c>
      <c r="ON15" s="1075">
        <f t="shared" si="247"/>
        <v>3.3333333333333335</v>
      </c>
      <c r="OO15" s="1075">
        <f t="shared" si="248"/>
        <v>7.8111111111111109</v>
      </c>
      <c r="OP15" s="1076">
        <f t="shared" si="249"/>
        <v>77</v>
      </c>
      <c r="OQ15" s="1079">
        <f t="shared" si="250"/>
        <v>6.7038961038961027</v>
      </c>
      <c r="OR15" s="1077">
        <f t="shared" si="251"/>
        <v>2.5324675324675323</v>
      </c>
      <c r="OS15" s="1072" t="str">
        <f t="shared" si="252"/>
        <v>Lên lớp</v>
      </c>
      <c r="OU15" s="1335">
        <v>9</v>
      </c>
      <c r="OV15" s="1340">
        <v>9</v>
      </c>
      <c r="OW15" s="1340"/>
      <c r="OX15" s="1413">
        <f t="shared" si="253"/>
        <v>9</v>
      </c>
      <c r="OY15" s="1414">
        <f t="shared" si="254"/>
        <v>9</v>
      </c>
      <c r="OZ15" s="1415" t="str">
        <f t="shared" si="255"/>
        <v>9.0</v>
      </c>
      <c r="PA15" s="1416" t="str">
        <f t="shared" si="256"/>
        <v>A</v>
      </c>
      <c r="PB15" s="1417">
        <f t="shared" si="257"/>
        <v>4</v>
      </c>
      <c r="PC15" s="1418" t="str">
        <f t="shared" si="258"/>
        <v>4.0</v>
      </c>
      <c r="PD15" s="1419">
        <v>6</v>
      </c>
      <c r="PE15" s="1427">
        <v>6</v>
      </c>
      <c r="PF15" s="1613">
        <v>9.5</v>
      </c>
      <c r="PG15" s="1335">
        <v>8.5</v>
      </c>
      <c r="PH15" s="1634">
        <f t="shared" si="259"/>
        <v>8.9</v>
      </c>
      <c r="PI15" s="1635" t="str">
        <f t="shared" si="260"/>
        <v>8.9</v>
      </c>
      <c r="PJ15" s="1636" t="str">
        <f t="shared" si="261"/>
        <v>A</v>
      </c>
      <c r="PK15" s="1637">
        <f t="shared" si="262"/>
        <v>4</v>
      </c>
      <c r="PL15" s="1637" t="str">
        <f t="shared" si="263"/>
        <v>4.0</v>
      </c>
      <c r="PM15" s="1638">
        <v>5</v>
      </c>
      <c r="PN15" s="1610">
        <v>5</v>
      </c>
      <c r="PO15" s="1511">
        <f t="shared" si="264"/>
        <v>11</v>
      </c>
      <c r="PP15" s="1070">
        <f t="shared" si="123"/>
        <v>4</v>
      </c>
    </row>
    <row r="16" spans="1:432" ht="18" x14ac:dyDescent="0.25">
      <c r="A16" s="273">
        <v>37</v>
      </c>
      <c r="B16" s="273" t="s">
        <v>23</v>
      </c>
      <c r="C16" s="273" t="s">
        <v>140</v>
      </c>
      <c r="D16" s="391" t="s">
        <v>141</v>
      </c>
      <c r="E16" s="392" t="s">
        <v>142</v>
      </c>
      <c r="F16" s="20"/>
      <c r="G16" s="101" t="s">
        <v>143</v>
      </c>
      <c r="H16" s="273" t="s">
        <v>28</v>
      </c>
      <c r="I16" s="215" t="s">
        <v>115</v>
      </c>
      <c r="J16" s="257">
        <v>5.8</v>
      </c>
      <c r="K16" s="784" t="str">
        <f t="shared" si="0"/>
        <v>5.8</v>
      </c>
      <c r="L16" s="540" t="str">
        <f t="shared" si="1"/>
        <v>C</v>
      </c>
      <c r="M16" s="539">
        <f t="shared" si="2"/>
        <v>2</v>
      </c>
      <c r="N16" s="208" t="str">
        <f t="shared" si="3"/>
        <v>2.0</v>
      </c>
      <c r="O16" s="257">
        <v>7.4</v>
      </c>
      <c r="P16" s="784" t="str">
        <f t="shared" si="4"/>
        <v>7.4</v>
      </c>
      <c r="Q16" s="540" t="str">
        <f t="shared" si="5"/>
        <v>B</v>
      </c>
      <c r="R16" s="539">
        <f t="shared" si="6"/>
        <v>3</v>
      </c>
      <c r="S16" s="208" t="str">
        <f t="shared" si="7"/>
        <v>3.0</v>
      </c>
      <c r="T16" s="257">
        <v>7.7</v>
      </c>
      <c r="U16" s="273">
        <v>7</v>
      </c>
      <c r="V16" s="20"/>
      <c r="W16" s="6">
        <f t="shared" si="8"/>
        <v>7.3</v>
      </c>
      <c r="X16" s="104">
        <f t="shared" si="9"/>
        <v>7.3</v>
      </c>
      <c r="Y16" s="784" t="str">
        <f t="shared" si="10"/>
        <v>7.3</v>
      </c>
      <c r="Z16" s="540" t="str">
        <f t="shared" si="11"/>
        <v>B</v>
      </c>
      <c r="AA16" s="539">
        <f t="shared" si="12"/>
        <v>3</v>
      </c>
      <c r="AB16" s="539" t="str">
        <f t="shared" si="13"/>
        <v>3.0</v>
      </c>
      <c r="AC16" s="12">
        <v>3</v>
      </c>
      <c r="AD16" s="112">
        <v>3</v>
      </c>
      <c r="AE16" s="257">
        <v>7.4</v>
      </c>
      <c r="AF16" s="699">
        <v>7</v>
      </c>
      <c r="AG16" s="20"/>
      <c r="AH16" s="163">
        <f t="shared" si="14"/>
        <v>7.2</v>
      </c>
      <c r="AI16" s="164">
        <f t="shared" si="15"/>
        <v>7.2</v>
      </c>
      <c r="AJ16" s="786" t="str">
        <f t="shared" si="16"/>
        <v>7.2</v>
      </c>
      <c r="AK16" s="158" t="str">
        <f t="shared" si="17"/>
        <v>B</v>
      </c>
      <c r="AL16" s="165">
        <f t="shared" si="18"/>
        <v>3</v>
      </c>
      <c r="AM16" s="165" t="str">
        <f t="shared" si="19"/>
        <v>3.0</v>
      </c>
      <c r="AN16" s="378">
        <v>3</v>
      </c>
      <c r="AO16" s="314">
        <v>3</v>
      </c>
      <c r="AP16" s="120">
        <v>6.5</v>
      </c>
      <c r="AQ16" s="273">
        <v>5</v>
      </c>
      <c r="AR16" s="20"/>
      <c r="AS16" s="6">
        <f t="shared" si="20"/>
        <v>5.6</v>
      </c>
      <c r="AT16" s="104">
        <f t="shared" si="21"/>
        <v>5.6</v>
      </c>
      <c r="AU16" s="784" t="str">
        <f t="shared" si="22"/>
        <v>5.6</v>
      </c>
      <c r="AV16" s="540" t="str">
        <f t="shared" si="23"/>
        <v>C</v>
      </c>
      <c r="AW16" s="539">
        <f t="shared" si="24"/>
        <v>2</v>
      </c>
      <c r="AX16" s="539" t="str">
        <f t="shared" si="25"/>
        <v>2.0</v>
      </c>
      <c r="AY16" s="12">
        <v>3</v>
      </c>
      <c r="AZ16" s="112">
        <v>3</v>
      </c>
      <c r="BA16" s="706">
        <v>8.1999999999999993</v>
      </c>
      <c r="BB16" s="315"/>
      <c r="BC16" s="273">
        <v>5</v>
      </c>
      <c r="BD16" s="6">
        <f t="shared" si="26"/>
        <v>3.3</v>
      </c>
      <c r="BE16" s="104">
        <f t="shared" si="27"/>
        <v>6.3</v>
      </c>
      <c r="BF16" s="784" t="str">
        <f t="shared" si="28"/>
        <v>6.3</v>
      </c>
      <c r="BG16" s="540" t="str">
        <f t="shared" si="29"/>
        <v>C</v>
      </c>
      <c r="BH16" s="539">
        <f t="shared" si="30"/>
        <v>2</v>
      </c>
      <c r="BI16" s="539" t="str">
        <f t="shared" si="31"/>
        <v>2.0</v>
      </c>
      <c r="BJ16" s="12">
        <v>4</v>
      </c>
      <c r="BK16" s="112">
        <v>4</v>
      </c>
      <c r="BL16" s="706">
        <v>7.4</v>
      </c>
      <c r="BM16" s="699">
        <v>7</v>
      </c>
      <c r="BN16" s="699"/>
      <c r="BO16" s="6">
        <f t="shared" si="32"/>
        <v>7.2</v>
      </c>
      <c r="BP16" s="104">
        <f t="shared" si="33"/>
        <v>7.2</v>
      </c>
      <c r="BQ16" s="784" t="str">
        <f t="shared" si="34"/>
        <v>7.2</v>
      </c>
      <c r="BR16" s="540" t="str">
        <f t="shared" si="35"/>
        <v>B</v>
      </c>
      <c r="BS16" s="539">
        <f t="shared" si="36"/>
        <v>3</v>
      </c>
      <c r="BT16" s="539" t="str">
        <f t="shared" si="37"/>
        <v>3.0</v>
      </c>
      <c r="BU16" s="12">
        <v>3</v>
      </c>
      <c r="BV16" s="110">
        <v>3</v>
      </c>
      <c r="BW16" s="706">
        <v>7.7</v>
      </c>
      <c r="BX16" s="420">
        <v>8</v>
      </c>
      <c r="BY16" s="420"/>
      <c r="BZ16" s="6">
        <f t="shared" si="38"/>
        <v>7.9</v>
      </c>
      <c r="CA16" s="104">
        <f t="shared" si="39"/>
        <v>7.9</v>
      </c>
      <c r="CB16" s="784" t="str">
        <f t="shared" si="40"/>
        <v>7.9</v>
      </c>
      <c r="CC16" s="540" t="str">
        <f t="shared" si="41"/>
        <v>B</v>
      </c>
      <c r="CD16" s="539">
        <f t="shared" si="42"/>
        <v>3</v>
      </c>
      <c r="CE16" s="539" t="str">
        <f t="shared" si="43"/>
        <v>3.0</v>
      </c>
      <c r="CF16" s="12">
        <v>2</v>
      </c>
      <c r="CG16" s="110">
        <v>2</v>
      </c>
      <c r="CH16" s="365">
        <f t="shared" si="44"/>
        <v>18</v>
      </c>
      <c r="CI16" s="363">
        <f t="shared" si="45"/>
        <v>2.6111111111111112</v>
      </c>
      <c r="CJ16" s="355" t="str">
        <f t="shared" si="46"/>
        <v>2.61</v>
      </c>
      <c r="CK16" s="356" t="str">
        <f t="shared" si="47"/>
        <v>Lên lớp</v>
      </c>
      <c r="CL16" s="357">
        <f t="shared" si="48"/>
        <v>18</v>
      </c>
      <c r="CM16" s="358">
        <f t="shared" si="49"/>
        <v>2.6111111111111112</v>
      </c>
      <c r="CN16" s="356" t="str">
        <f t="shared" si="50"/>
        <v>Lên lớp</v>
      </c>
      <c r="CO16" s="288"/>
      <c r="CP16" s="706">
        <v>6</v>
      </c>
      <c r="CQ16" s="699">
        <v>6</v>
      </c>
      <c r="CR16" s="699"/>
      <c r="CS16" s="6">
        <f t="shared" si="51"/>
        <v>6</v>
      </c>
      <c r="CT16" s="104">
        <f t="shared" si="52"/>
        <v>6</v>
      </c>
      <c r="CU16" s="784" t="str">
        <f t="shared" si="53"/>
        <v>6.0</v>
      </c>
      <c r="CV16" s="540" t="str">
        <f t="shared" si="54"/>
        <v>C</v>
      </c>
      <c r="CW16" s="539">
        <f t="shared" si="55"/>
        <v>2</v>
      </c>
      <c r="CX16" s="539" t="str">
        <f t="shared" si="56"/>
        <v>2.0</v>
      </c>
      <c r="CY16" s="12">
        <v>2</v>
      </c>
      <c r="CZ16" s="488">
        <v>2</v>
      </c>
      <c r="DA16" s="120">
        <v>7.6</v>
      </c>
      <c r="DB16" s="273">
        <v>6</v>
      </c>
      <c r="DC16" s="273"/>
      <c r="DD16" s="6">
        <f t="shared" si="57"/>
        <v>6.6</v>
      </c>
      <c r="DE16" s="104">
        <f t="shared" si="58"/>
        <v>6.6</v>
      </c>
      <c r="DF16" s="784" t="str">
        <f t="shared" si="59"/>
        <v>6.6</v>
      </c>
      <c r="DG16" s="540" t="str">
        <f t="shared" si="60"/>
        <v>C+</v>
      </c>
      <c r="DH16" s="539">
        <f t="shared" si="61"/>
        <v>2.5</v>
      </c>
      <c r="DI16" s="539" t="str">
        <f t="shared" si="62"/>
        <v>2.5</v>
      </c>
      <c r="DJ16" s="12">
        <v>3</v>
      </c>
      <c r="DK16" s="488">
        <v>3</v>
      </c>
      <c r="DL16" s="316">
        <v>6</v>
      </c>
      <c r="DM16" s="699">
        <v>7</v>
      </c>
      <c r="DN16" s="699"/>
      <c r="DO16" s="6">
        <f t="shared" si="63"/>
        <v>6.6</v>
      </c>
      <c r="DP16" s="104">
        <f t="shared" si="64"/>
        <v>6.6</v>
      </c>
      <c r="DQ16" s="784" t="str">
        <f t="shared" si="65"/>
        <v>6.6</v>
      </c>
      <c r="DR16" s="540" t="str">
        <f t="shared" si="66"/>
        <v>C+</v>
      </c>
      <c r="DS16" s="539">
        <f t="shared" si="67"/>
        <v>2.5</v>
      </c>
      <c r="DT16" s="539" t="str">
        <f t="shared" si="68"/>
        <v>2.5</v>
      </c>
      <c r="DU16" s="12">
        <v>2</v>
      </c>
      <c r="DV16" s="488">
        <v>2</v>
      </c>
      <c r="DW16" s="706">
        <v>7.2</v>
      </c>
      <c r="DX16" s="699">
        <v>5</v>
      </c>
      <c r="DY16" s="699"/>
      <c r="DZ16" s="6">
        <f t="shared" si="69"/>
        <v>5.9</v>
      </c>
      <c r="EA16" s="104">
        <f t="shared" si="70"/>
        <v>5.9</v>
      </c>
      <c r="EB16" s="784" t="str">
        <f t="shared" si="71"/>
        <v>5.9</v>
      </c>
      <c r="EC16" s="540" t="str">
        <f t="shared" si="72"/>
        <v>C</v>
      </c>
      <c r="ED16" s="539">
        <f t="shared" si="73"/>
        <v>2</v>
      </c>
      <c r="EE16" s="539" t="str">
        <f t="shared" si="74"/>
        <v>2.0</v>
      </c>
      <c r="EF16" s="12">
        <v>2</v>
      </c>
      <c r="EG16" s="488">
        <v>2</v>
      </c>
      <c r="EH16" s="706">
        <v>7.3</v>
      </c>
      <c r="EI16" s="699">
        <v>9</v>
      </c>
      <c r="EJ16" s="699"/>
      <c r="EK16" s="6">
        <f t="shared" si="75"/>
        <v>8.3000000000000007</v>
      </c>
      <c r="EL16" s="104">
        <f t="shared" si="76"/>
        <v>8.3000000000000007</v>
      </c>
      <c r="EM16" s="784" t="str">
        <f t="shared" si="77"/>
        <v>8.3</v>
      </c>
      <c r="EN16" s="540" t="str">
        <f t="shared" si="78"/>
        <v>B+</v>
      </c>
      <c r="EO16" s="539">
        <f t="shared" si="79"/>
        <v>3.5</v>
      </c>
      <c r="EP16" s="539" t="str">
        <f t="shared" si="80"/>
        <v>3.5</v>
      </c>
      <c r="EQ16" s="12">
        <v>4</v>
      </c>
      <c r="ER16" s="488">
        <v>4</v>
      </c>
      <c r="ES16" s="706">
        <v>6.4</v>
      </c>
      <c r="ET16" s="699">
        <v>5</v>
      </c>
      <c r="EU16" s="699"/>
      <c r="EV16" s="6">
        <f t="shared" si="81"/>
        <v>5.6</v>
      </c>
      <c r="EW16" s="104">
        <f t="shared" si="82"/>
        <v>5.6</v>
      </c>
      <c r="EX16" s="784" t="str">
        <f t="shared" si="83"/>
        <v>5.6</v>
      </c>
      <c r="EY16" s="540" t="str">
        <f t="shared" si="84"/>
        <v>C</v>
      </c>
      <c r="EZ16" s="539">
        <f t="shared" si="85"/>
        <v>2</v>
      </c>
      <c r="FA16" s="539" t="str">
        <f t="shared" si="86"/>
        <v>2.0</v>
      </c>
      <c r="FB16" s="12">
        <v>2</v>
      </c>
      <c r="FC16" s="488">
        <v>2</v>
      </c>
      <c r="FD16" s="316">
        <v>8</v>
      </c>
      <c r="FE16" s="699">
        <v>8</v>
      </c>
      <c r="FF16" s="699"/>
      <c r="FG16" s="6">
        <f t="shared" si="87"/>
        <v>8</v>
      </c>
      <c r="FH16" s="104">
        <f t="shared" si="88"/>
        <v>8</v>
      </c>
      <c r="FI16" s="784" t="str">
        <f t="shared" si="89"/>
        <v>8.0</v>
      </c>
      <c r="FJ16" s="540" t="str">
        <f t="shared" si="90"/>
        <v>B+</v>
      </c>
      <c r="FK16" s="539">
        <f t="shared" si="91"/>
        <v>3.5</v>
      </c>
      <c r="FL16" s="539" t="str">
        <f t="shared" si="92"/>
        <v>3.5</v>
      </c>
      <c r="FM16" s="12">
        <v>3</v>
      </c>
      <c r="FN16" s="488">
        <v>3</v>
      </c>
      <c r="FO16" s="316">
        <v>7.1</v>
      </c>
      <c r="FP16" s="699">
        <v>7</v>
      </c>
      <c r="FQ16" s="699"/>
      <c r="FR16" s="6">
        <f t="shared" si="93"/>
        <v>7</v>
      </c>
      <c r="FS16" s="104">
        <f t="shared" si="94"/>
        <v>7</v>
      </c>
      <c r="FT16" s="784" t="str">
        <f t="shared" si="95"/>
        <v>7.0</v>
      </c>
      <c r="FU16" s="540" t="str">
        <f t="shared" si="96"/>
        <v>B</v>
      </c>
      <c r="FV16" s="539">
        <f t="shared" si="97"/>
        <v>3</v>
      </c>
      <c r="FW16" s="539" t="str">
        <f t="shared" si="98"/>
        <v>3.0</v>
      </c>
      <c r="FX16" s="12">
        <v>3</v>
      </c>
      <c r="FY16" s="488">
        <v>3</v>
      </c>
      <c r="FZ16" s="559">
        <f t="shared" si="99"/>
        <v>21</v>
      </c>
      <c r="GA16" s="354">
        <f t="shared" si="100"/>
        <v>2.7619047619047619</v>
      </c>
      <c r="GB16" s="355" t="str">
        <f t="shared" si="101"/>
        <v>2.76</v>
      </c>
      <c r="GC16" s="699" t="str">
        <f t="shared" si="102"/>
        <v>Lên lớp</v>
      </c>
      <c r="GD16" s="559">
        <f t="shared" si="103"/>
        <v>39</v>
      </c>
      <c r="GE16" s="354">
        <f t="shared" si="104"/>
        <v>2.6923076923076925</v>
      </c>
      <c r="GF16" s="355" t="str">
        <f t="shared" si="105"/>
        <v>2.69</v>
      </c>
      <c r="GG16" s="661">
        <f t="shared" si="106"/>
        <v>39</v>
      </c>
      <c r="GH16" s="789">
        <f t="shared" si="124"/>
        <v>6.8999999999999995</v>
      </c>
      <c r="GI16" s="662">
        <f t="shared" si="107"/>
        <v>2.6923076923076925</v>
      </c>
      <c r="GJ16" s="663" t="str">
        <f t="shared" si="108"/>
        <v>Lên lớp</v>
      </c>
      <c r="GK16" s="288"/>
      <c r="GL16" s="706">
        <v>6.7</v>
      </c>
      <c r="GM16" s="420">
        <v>8</v>
      </c>
      <c r="GN16" s="420"/>
      <c r="GO16" s="6">
        <f t="shared" si="125"/>
        <v>7.5</v>
      </c>
      <c r="GP16" s="104">
        <f t="shared" si="126"/>
        <v>7.5</v>
      </c>
      <c r="GQ16" s="784" t="str">
        <f t="shared" si="127"/>
        <v>7.5</v>
      </c>
      <c r="GR16" s="540" t="str">
        <f t="shared" si="128"/>
        <v>B</v>
      </c>
      <c r="GS16" s="539">
        <f t="shared" si="129"/>
        <v>3</v>
      </c>
      <c r="GT16" s="539" t="str">
        <f t="shared" si="130"/>
        <v>3.0</v>
      </c>
      <c r="GU16" s="12">
        <v>2</v>
      </c>
      <c r="GV16" s="110">
        <v>2</v>
      </c>
      <c r="GW16" s="706">
        <v>6.2</v>
      </c>
      <c r="GX16" s="420">
        <v>0</v>
      </c>
      <c r="GY16" s="834">
        <v>8</v>
      </c>
      <c r="GZ16" s="6">
        <f t="shared" si="131"/>
        <v>2.5</v>
      </c>
      <c r="HA16" s="104">
        <f t="shared" si="132"/>
        <v>7.3</v>
      </c>
      <c r="HB16" s="784" t="str">
        <f t="shared" si="133"/>
        <v>7.3</v>
      </c>
      <c r="HC16" s="540" t="str">
        <f t="shared" si="134"/>
        <v>B</v>
      </c>
      <c r="HD16" s="539">
        <f t="shared" si="135"/>
        <v>3</v>
      </c>
      <c r="HE16" s="539" t="str">
        <f t="shared" si="136"/>
        <v>3.0</v>
      </c>
      <c r="HF16" s="12">
        <v>2</v>
      </c>
      <c r="HG16" s="110">
        <v>2</v>
      </c>
      <c r="HH16" s="706">
        <v>8</v>
      </c>
      <c r="HI16" s="420">
        <v>9</v>
      </c>
      <c r="HJ16" s="420"/>
      <c r="HK16" s="6">
        <f t="shared" si="137"/>
        <v>8.6</v>
      </c>
      <c r="HL16" s="104">
        <f t="shared" si="138"/>
        <v>8.6</v>
      </c>
      <c r="HM16" s="784" t="str">
        <f t="shared" si="139"/>
        <v>8.6</v>
      </c>
      <c r="HN16" s="540" t="str">
        <f t="shared" si="140"/>
        <v>A</v>
      </c>
      <c r="HO16" s="539">
        <f t="shared" si="141"/>
        <v>4</v>
      </c>
      <c r="HP16" s="539" t="str">
        <f t="shared" si="142"/>
        <v>4.0</v>
      </c>
      <c r="HQ16" s="12">
        <v>3</v>
      </c>
      <c r="HR16" s="110">
        <v>3</v>
      </c>
      <c r="HS16" s="706">
        <v>7</v>
      </c>
      <c r="HT16" s="420">
        <v>6</v>
      </c>
      <c r="HU16" s="420"/>
      <c r="HV16" s="6">
        <f t="shared" si="143"/>
        <v>6.4</v>
      </c>
      <c r="HW16" s="104">
        <f t="shared" si="144"/>
        <v>6.4</v>
      </c>
      <c r="HX16" s="784" t="str">
        <f t="shared" si="145"/>
        <v>6.4</v>
      </c>
      <c r="HY16" s="540" t="str">
        <f t="shared" si="146"/>
        <v>C</v>
      </c>
      <c r="HZ16" s="539">
        <f t="shared" si="147"/>
        <v>2</v>
      </c>
      <c r="IA16" s="539" t="str">
        <f t="shared" si="148"/>
        <v>2.0</v>
      </c>
      <c r="IB16" s="12">
        <v>3</v>
      </c>
      <c r="IC16" s="110">
        <v>3</v>
      </c>
      <c r="ID16" s="706">
        <v>7</v>
      </c>
      <c r="IE16" s="420">
        <v>5</v>
      </c>
      <c r="IF16" s="420"/>
      <c r="IG16" s="6">
        <f t="shared" si="149"/>
        <v>5.8</v>
      </c>
      <c r="IH16" s="104">
        <f t="shared" si="150"/>
        <v>5.8</v>
      </c>
      <c r="II16" s="784" t="str">
        <f t="shared" si="151"/>
        <v>5.8</v>
      </c>
      <c r="IJ16" s="540" t="str">
        <f t="shared" si="152"/>
        <v>C</v>
      </c>
      <c r="IK16" s="539">
        <f t="shared" si="153"/>
        <v>2</v>
      </c>
      <c r="IL16" s="539" t="str">
        <f t="shared" si="154"/>
        <v>2.0</v>
      </c>
      <c r="IM16" s="12">
        <v>3</v>
      </c>
      <c r="IN16" s="110">
        <v>3</v>
      </c>
      <c r="IO16" s="316">
        <v>7.3</v>
      </c>
      <c r="IP16" s="420">
        <v>7</v>
      </c>
      <c r="IQ16" s="420"/>
      <c r="IR16" s="6">
        <f t="shared" si="155"/>
        <v>7.1</v>
      </c>
      <c r="IS16" s="104">
        <f t="shared" si="156"/>
        <v>7.1</v>
      </c>
      <c r="IT16" s="784" t="str">
        <f t="shared" si="157"/>
        <v>7.1</v>
      </c>
      <c r="IU16" s="540" t="str">
        <f t="shared" si="158"/>
        <v>B</v>
      </c>
      <c r="IV16" s="539">
        <f t="shared" si="159"/>
        <v>3</v>
      </c>
      <c r="IW16" s="539" t="str">
        <f t="shared" si="160"/>
        <v>3.0</v>
      </c>
      <c r="IX16" s="12">
        <v>2</v>
      </c>
      <c r="IY16" s="110">
        <v>2</v>
      </c>
      <c r="IZ16" s="848">
        <v>7.8</v>
      </c>
      <c r="JA16" s="420">
        <v>8</v>
      </c>
      <c r="JB16" s="420"/>
      <c r="JC16" s="6">
        <f t="shared" si="161"/>
        <v>7.9</v>
      </c>
      <c r="JD16" s="104">
        <f t="shared" si="162"/>
        <v>7.9</v>
      </c>
      <c r="JE16" s="784" t="str">
        <f t="shared" si="163"/>
        <v>7.9</v>
      </c>
      <c r="JF16" s="540" t="str">
        <f t="shared" si="164"/>
        <v>B</v>
      </c>
      <c r="JG16" s="539">
        <f t="shared" si="165"/>
        <v>3</v>
      </c>
      <c r="JH16" s="539" t="str">
        <f t="shared" si="166"/>
        <v>3.0</v>
      </c>
      <c r="JI16" s="12">
        <v>3</v>
      </c>
      <c r="JJ16" s="110">
        <v>3</v>
      </c>
      <c r="JK16" s="706">
        <v>7.6</v>
      </c>
      <c r="JL16" s="834">
        <v>6</v>
      </c>
      <c r="JM16" s="420"/>
      <c r="JN16" s="6">
        <f t="shared" si="167"/>
        <v>6.6</v>
      </c>
      <c r="JO16" s="104">
        <f t="shared" si="168"/>
        <v>6.6</v>
      </c>
      <c r="JP16" s="784" t="str">
        <f t="shared" si="169"/>
        <v>6.6</v>
      </c>
      <c r="JQ16" s="540" t="str">
        <f t="shared" si="170"/>
        <v>C+</v>
      </c>
      <c r="JR16" s="539">
        <f t="shared" si="171"/>
        <v>2.5</v>
      </c>
      <c r="JS16" s="539" t="str">
        <f t="shared" si="172"/>
        <v>2.5</v>
      </c>
      <c r="JT16" s="12">
        <v>1</v>
      </c>
      <c r="JU16" s="110">
        <v>1</v>
      </c>
      <c r="JV16" s="706">
        <v>8.6</v>
      </c>
      <c r="JW16" s="895">
        <v>9</v>
      </c>
      <c r="JX16" s="297"/>
      <c r="JY16" s="6">
        <f t="shared" si="173"/>
        <v>8.8000000000000007</v>
      </c>
      <c r="JZ16" s="104">
        <f t="shared" si="174"/>
        <v>8.8000000000000007</v>
      </c>
      <c r="KA16" s="784" t="str">
        <f t="shared" si="175"/>
        <v>8.8</v>
      </c>
      <c r="KB16" s="540" t="str">
        <f t="shared" si="176"/>
        <v>A</v>
      </c>
      <c r="KC16" s="539">
        <f t="shared" si="177"/>
        <v>4</v>
      </c>
      <c r="KD16" s="539" t="str">
        <f t="shared" si="178"/>
        <v>4.0</v>
      </c>
      <c r="KE16" s="12">
        <v>1</v>
      </c>
      <c r="KF16" s="110">
        <v>1</v>
      </c>
      <c r="KG16" s="920">
        <f t="shared" si="179"/>
        <v>20</v>
      </c>
      <c r="KH16" s="922">
        <f t="shared" si="180"/>
        <v>2.875</v>
      </c>
      <c r="KI16" s="924" t="str">
        <f t="shared" si="181"/>
        <v>2.88</v>
      </c>
      <c r="KJ16" s="928" t="str">
        <f t="shared" si="182"/>
        <v>Lên lớp</v>
      </c>
      <c r="KK16" s="931">
        <f t="shared" si="183"/>
        <v>59</v>
      </c>
      <c r="KL16" s="922">
        <f t="shared" si="184"/>
        <v>2.7542372881355934</v>
      </c>
      <c r="KM16" s="924" t="str">
        <f t="shared" si="185"/>
        <v>2.75</v>
      </c>
      <c r="KN16" s="932">
        <f t="shared" si="186"/>
        <v>20</v>
      </c>
      <c r="KO16" s="840">
        <f t="shared" si="187"/>
        <v>7.2649999999999988</v>
      </c>
      <c r="KP16" s="933">
        <f t="shared" si="188"/>
        <v>2.875</v>
      </c>
      <c r="KQ16" s="934">
        <f t="shared" si="189"/>
        <v>59</v>
      </c>
      <c r="KR16" s="935">
        <f t="shared" si="190"/>
        <v>7.0237288135593214</v>
      </c>
      <c r="KS16" s="936">
        <f t="shared" si="191"/>
        <v>2.7542372881355934</v>
      </c>
      <c r="KT16" s="928" t="str">
        <f t="shared" si="192"/>
        <v>Lên lớp</v>
      </c>
      <c r="KU16" s="712"/>
      <c r="KV16" s="848">
        <v>6</v>
      </c>
      <c r="KW16" s="420">
        <v>5</v>
      </c>
      <c r="KX16" s="420"/>
      <c r="KY16" s="723">
        <f t="shared" si="193"/>
        <v>5.4</v>
      </c>
      <c r="KZ16" s="724">
        <f t="shared" si="194"/>
        <v>5.4</v>
      </c>
      <c r="LA16" s="799" t="str">
        <f t="shared" si="195"/>
        <v>5.4</v>
      </c>
      <c r="LB16" s="725" t="str">
        <f t="shared" si="196"/>
        <v>D+</v>
      </c>
      <c r="LC16" s="726">
        <f t="shared" si="197"/>
        <v>1.5</v>
      </c>
      <c r="LD16" s="726" t="str">
        <f t="shared" si="198"/>
        <v>1.5</v>
      </c>
      <c r="LE16" s="727">
        <v>2</v>
      </c>
      <c r="LF16" s="728">
        <v>2</v>
      </c>
      <c r="LG16" s="706">
        <v>7.8</v>
      </c>
      <c r="LH16" s="420">
        <v>8</v>
      </c>
      <c r="LI16" s="420"/>
      <c r="LJ16" s="723">
        <f t="shared" si="199"/>
        <v>7.9</v>
      </c>
      <c r="LK16" s="724">
        <f t="shared" si="200"/>
        <v>7.9</v>
      </c>
      <c r="LL16" s="799" t="str">
        <f t="shared" si="201"/>
        <v>7.9</v>
      </c>
      <c r="LM16" s="725" t="str">
        <f t="shared" si="202"/>
        <v>B</v>
      </c>
      <c r="LN16" s="726">
        <f t="shared" si="203"/>
        <v>3</v>
      </c>
      <c r="LO16" s="726" t="str">
        <f t="shared" si="204"/>
        <v>3.0</v>
      </c>
      <c r="LP16" s="1037">
        <v>2</v>
      </c>
      <c r="LQ16" s="728">
        <v>2</v>
      </c>
      <c r="LR16" s="848">
        <v>8.1</v>
      </c>
      <c r="LS16" s="420">
        <v>9</v>
      </c>
      <c r="LT16" s="420"/>
      <c r="LU16" s="6">
        <f t="shared" si="205"/>
        <v>8.6</v>
      </c>
      <c r="LV16" s="104">
        <f t="shared" si="206"/>
        <v>8.6</v>
      </c>
      <c r="LW16" s="784" t="str">
        <f t="shared" si="207"/>
        <v>8.6</v>
      </c>
      <c r="LX16" s="540" t="str">
        <f t="shared" si="208"/>
        <v>A</v>
      </c>
      <c r="LY16" s="539">
        <f t="shared" si="209"/>
        <v>4</v>
      </c>
      <c r="LZ16" s="539" t="str">
        <f t="shared" si="210"/>
        <v>4.0</v>
      </c>
      <c r="MA16" s="12">
        <v>4</v>
      </c>
      <c r="MB16" s="110">
        <v>4</v>
      </c>
      <c r="MC16" s="706">
        <v>5</v>
      </c>
      <c r="MD16" s="420">
        <v>5</v>
      </c>
      <c r="ME16" s="1124"/>
      <c r="MF16" s="900">
        <f t="shared" si="265"/>
        <v>5</v>
      </c>
      <c r="MG16" s="902">
        <f t="shared" si="266"/>
        <v>5</v>
      </c>
      <c r="MH16" s="904" t="str">
        <f t="shared" si="267"/>
        <v>5.0</v>
      </c>
      <c r="MI16" s="906" t="str">
        <f t="shared" si="268"/>
        <v>D+</v>
      </c>
      <c r="MJ16" s="908">
        <f t="shared" si="269"/>
        <v>1.5</v>
      </c>
      <c r="MK16" s="908" t="str">
        <f t="shared" si="270"/>
        <v>1.5</v>
      </c>
      <c r="ML16" s="727">
        <v>2</v>
      </c>
      <c r="MM16" s="728">
        <v>2</v>
      </c>
      <c r="MN16" s="706">
        <v>9.5</v>
      </c>
      <c r="MO16" s="420">
        <v>9</v>
      </c>
      <c r="MP16" s="420"/>
      <c r="MQ16" s="900">
        <f t="shared" si="215"/>
        <v>9.1999999999999993</v>
      </c>
      <c r="MR16" s="902">
        <f t="shared" si="216"/>
        <v>9.1999999999999993</v>
      </c>
      <c r="MS16" s="904" t="str">
        <f t="shared" si="217"/>
        <v>9.2</v>
      </c>
      <c r="MT16" s="906" t="str">
        <f t="shared" si="218"/>
        <v>A</v>
      </c>
      <c r="MU16" s="908">
        <f t="shared" si="219"/>
        <v>4</v>
      </c>
      <c r="MV16" s="908" t="str">
        <f t="shared" si="220"/>
        <v>4.0</v>
      </c>
      <c r="MW16" s="729">
        <v>2</v>
      </c>
      <c r="MX16" s="910">
        <v>2</v>
      </c>
      <c r="MY16" s="848">
        <v>8</v>
      </c>
      <c r="MZ16" s="420">
        <v>9</v>
      </c>
      <c r="NA16" s="420"/>
      <c r="NB16" s="900">
        <f t="shared" si="221"/>
        <v>8.6</v>
      </c>
      <c r="NC16" s="902">
        <f t="shared" si="222"/>
        <v>8.6</v>
      </c>
      <c r="ND16" s="904" t="str">
        <f t="shared" si="223"/>
        <v>8.6</v>
      </c>
      <c r="NE16" s="906" t="str">
        <f t="shared" si="224"/>
        <v>A</v>
      </c>
      <c r="NF16" s="908">
        <f t="shared" si="225"/>
        <v>4</v>
      </c>
      <c r="NG16" s="908" t="str">
        <f t="shared" si="226"/>
        <v>4.0</v>
      </c>
      <c r="NH16" s="729">
        <v>2</v>
      </c>
      <c r="NI16" s="910">
        <v>2</v>
      </c>
      <c r="NJ16" s="848">
        <v>8.3000000000000007</v>
      </c>
      <c r="NK16" s="420">
        <v>9</v>
      </c>
      <c r="NL16" s="420"/>
      <c r="NM16" s="900">
        <f t="shared" si="227"/>
        <v>8.6999999999999993</v>
      </c>
      <c r="NN16" s="902">
        <f t="shared" si="228"/>
        <v>8.6999999999999993</v>
      </c>
      <c r="NO16" s="904" t="str">
        <f t="shared" si="229"/>
        <v>8.7</v>
      </c>
      <c r="NP16" s="906" t="str">
        <f t="shared" si="230"/>
        <v>A</v>
      </c>
      <c r="NQ16" s="908">
        <f t="shared" si="231"/>
        <v>4</v>
      </c>
      <c r="NR16" s="908" t="str">
        <f t="shared" si="232"/>
        <v>4.0</v>
      </c>
      <c r="NS16" s="729">
        <v>2</v>
      </c>
      <c r="NT16" s="910">
        <v>2</v>
      </c>
      <c r="NU16" s="848">
        <v>8</v>
      </c>
      <c r="NV16" s="420">
        <v>9</v>
      </c>
      <c r="NW16" s="420"/>
      <c r="NX16" s="900">
        <f t="shared" si="233"/>
        <v>8.6</v>
      </c>
      <c r="NY16" s="902">
        <f t="shared" si="234"/>
        <v>8.6</v>
      </c>
      <c r="NZ16" s="904" t="str">
        <f t="shared" si="235"/>
        <v>8.6</v>
      </c>
      <c r="OA16" s="906" t="str">
        <f t="shared" si="236"/>
        <v>A</v>
      </c>
      <c r="OB16" s="908">
        <f t="shared" si="237"/>
        <v>4</v>
      </c>
      <c r="OC16" s="908" t="str">
        <f t="shared" si="238"/>
        <v>4.0</v>
      </c>
      <c r="OD16" s="729">
        <v>2</v>
      </c>
      <c r="OE16" s="910">
        <v>2</v>
      </c>
      <c r="OF16" s="1069">
        <f t="shared" si="239"/>
        <v>18</v>
      </c>
      <c r="OG16" s="1070">
        <f t="shared" si="240"/>
        <v>3.3333333333333335</v>
      </c>
      <c r="OH16" s="1071" t="str">
        <f t="shared" si="241"/>
        <v>3.33</v>
      </c>
      <c r="OI16" s="1072" t="str">
        <f t="shared" si="242"/>
        <v>Lên lớp</v>
      </c>
      <c r="OJ16" s="1082">
        <f t="shared" si="243"/>
        <v>77</v>
      </c>
      <c r="OK16" s="1083">
        <f t="shared" si="244"/>
        <v>2.8896103896103895</v>
      </c>
      <c r="OL16" s="1084" t="str">
        <f t="shared" si="245"/>
        <v>2.89</v>
      </c>
      <c r="OM16" s="1082">
        <f t="shared" si="246"/>
        <v>18</v>
      </c>
      <c r="ON16" s="1075">
        <f t="shared" si="247"/>
        <v>3.3333333333333335</v>
      </c>
      <c r="OO16" s="1075">
        <f t="shared" si="248"/>
        <v>7.8444444444444441</v>
      </c>
      <c r="OP16" s="1076">
        <f t="shared" si="249"/>
        <v>77</v>
      </c>
      <c r="OQ16" s="1079">
        <f t="shared" si="250"/>
        <v>7.2155844155844147</v>
      </c>
      <c r="OR16" s="1077">
        <f t="shared" si="251"/>
        <v>2.8896103896103895</v>
      </c>
      <c r="OS16" s="1072" t="str">
        <f t="shared" si="252"/>
        <v>Lên lớp</v>
      </c>
      <c r="OU16" s="1335">
        <v>9</v>
      </c>
      <c r="OV16" s="1335">
        <v>8.5</v>
      </c>
      <c r="OW16" s="1340"/>
      <c r="OX16" s="1413">
        <f t="shared" si="253"/>
        <v>8.6999999999999993</v>
      </c>
      <c r="OY16" s="1414">
        <f t="shared" si="254"/>
        <v>8.6999999999999993</v>
      </c>
      <c r="OZ16" s="1415" t="str">
        <f t="shared" si="255"/>
        <v>8.7</v>
      </c>
      <c r="PA16" s="1416" t="str">
        <f t="shared" si="256"/>
        <v>A</v>
      </c>
      <c r="PB16" s="1417">
        <f t="shared" si="257"/>
        <v>4</v>
      </c>
      <c r="PC16" s="1418" t="str">
        <f t="shared" si="258"/>
        <v>4.0</v>
      </c>
      <c r="PD16" s="1419">
        <v>6</v>
      </c>
      <c r="PE16" s="1427">
        <v>6</v>
      </c>
      <c r="PF16" s="1613">
        <v>9</v>
      </c>
      <c r="PG16" s="1335">
        <v>8.8000000000000007</v>
      </c>
      <c r="PH16" s="1634">
        <f t="shared" si="259"/>
        <v>8.9</v>
      </c>
      <c r="PI16" s="1635" t="str">
        <f t="shared" si="260"/>
        <v>8.9</v>
      </c>
      <c r="PJ16" s="1636" t="str">
        <f t="shared" si="261"/>
        <v>A</v>
      </c>
      <c r="PK16" s="1637">
        <f t="shared" si="262"/>
        <v>4</v>
      </c>
      <c r="PL16" s="1637" t="str">
        <f t="shared" si="263"/>
        <v>4.0</v>
      </c>
      <c r="PM16" s="1638">
        <v>5</v>
      </c>
      <c r="PN16" s="1610">
        <v>5</v>
      </c>
      <c r="PO16" s="1511">
        <f t="shared" si="264"/>
        <v>11</v>
      </c>
      <c r="PP16" s="1070">
        <f t="shared" si="123"/>
        <v>4</v>
      </c>
    </row>
    <row r="17" spans="1:432" ht="18" x14ac:dyDescent="0.25">
      <c r="A17" s="273">
        <v>39</v>
      </c>
      <c r="B17" s="273" t="s">
        <v>23</v>
      </c>
      <c r="C17" s="273" t="s">
        <v>144</v>
      </c>
      <c r="D17" s="391" t="s">
        <v>145</v>
      </c>
      <c r="E17" s="392" t="s">
        <v>146</v>
      </c>
      <c r="F17" s="20"/>
      <c r="G17" s="101" t="s">
        <v>147</v>
      </c>
      <c r="H17" s="273" t="s">
        <v>28</v>
      </c>
      <c r="I17" s="215" t="s">
        <v>148</v>
      </c>
      <c r="J17" s="257">
        <v>5.3</v>
      </c>
      <c r="K17" s="784" t="str">
        <f t="shared" si="0"/>
        <v>5.3</v>
      </c>
      <c r="L17" s="540" t="str">
        <f t="shared" si="1"/>
        <v>D+</v>
      </c>
      <c r="M17" s="539">
        <f t="shared" si="2"/>
        <v>1.5</v>
      </c>
      <c r="N17" s="208" t="str">
        <f t="shared" si="3"/>
        <v>1.5</v>
      </c>
      <c r="O17" s="257">
        <v>6.4</v>
      </c>
      <c r="P17" s="784" t="str">
        <f t="shared" si="4"/>
        <v>6.4</v>
      </c>
      <c r="Q17" s="540" t="str">
        <f t="shared" si="5"/>
        <v>C</v>
      </c>
      <c r="R17" s="539">
        <f t="shared" si="6"/>
        <v>2</v>
      </c>
      <c r="S17" s="208" t="str">
        <f t="shared" si="7"/>
        <v>2.0</v>
      </c>
      <c r="T17" s="257">
        <v>6</v>
      </c>
      <c r="U17" s="273">
        <v>7</v>
      </c>
      <c r="V17" s="20"/>
      <c r="W17" s="6">
        <f t="shared" si="8"/>
        <v>6.6</v>
      </c>
      <c r="X17" s="104">
        <f t="shared" si="9"/>
        <v>6.6</v>
      </c>
      <c r="Y17" s="784" t="str">
        <f t="shared" si="10"/>
        <v>6.6</v>
      </c>
      <c r="Z17" s="540" t="str">
        <f t="shared" si="11"/>
        <v>C+</v>
      </c>
      <c r="AA17" s="539">
        <f t="shared" si="12"/>
        <v>2.5</v>
      </c>
      <c r="AB17" s="539" t="str">
        <f t="shared" si="13"/>
        <v>2.5</v>
      </c>
      <c r="AC17" s="12">
        <v>3</v>
      </c>
      <c r="AD17" s="112">
        <v>3</v>
      </c>
      <c r="AE17" s="257">
        <v>5.4</v>
      </c>
      <c r="AF17" s="699">
        <v>4</v>
      </c>
      <c r="AG17" s="20"/>
      <c r="AH17" s="163">
        <f t="shared" si="14"/>
        <v>4.5999999999999996</v>
      </c>
      <c r="AI17" s="164">
        <f t="shared" si="15"/>
        <v>4.5999999999999996</v>
      </c>
      <c r="AJ17" s="786" t="str">
        <f t="shared" si="16"/>
        <v>4.6</v>
      </c>
      <c r="AK17" s="158" t="str">
        <f t="shared" si="17"/>
        <v>D</v>
      </c>
      <c r="AL17" s="165">
        <f t="shared" si="18"/>
        <v>1</v>
      </c>
      <c r="AM17" s="165" t="str">
        <f t="shared" si="19"/>
        <v>1.0</v>
      </c>
      <c r="AN17" s="378">
        <v>3</v>
      </c>
      <c r="AO17" s="314">
        <v>3</v>
      </c>
      <c r="AP17" s="120">
        <v>6.2</v>
      </c>
      <c r="AQ17" s="273">
        <v>5</v>
      </c>
      <c r="AR17" s="20"/>
      <c r="AS17" s="6">
        <f t="shared" si="20"/>
        <v>5.5</v>
      </c>
      <c r="AT17" s="104">
        <f t="shared" si="21"/>
        <v>5.5</v>
      </c>
      <c r="AU17" s="784" t="str">
        <f t="shared" si="22"/>
        <v>5.5</v>
      </c>
      <c r="AV17" s="540" t="str">
        <f t="shared" si="23"/>
        <v>C</v>
      </c>
      <c r="AW17" s="539">
        <f t="shared" si="24"/>
        <v>2</v>
      </c>
      <c r="AX17" s="539" t="str">
        <f t="shared" si="25"/>
        <v>2.0</v>
      </c>
      <c r="AY17" s="12">
        <v>3</v>
      </c>
      <c r="AZ17" s="112">
        <v>3</v>
      </c>
      <c r="BA17" s="706">
        <v>7.7</v>
      </c>
      <c r="BB17" s="699">
        <v>6</v>
      </c>
      <c r="BC17" s="20"/>
      <c r="BD17" s="6">
        <f t="shared" si="26"/>
        <v>6.7</v>
      </c>
      <c r="BE17" s="104">
        <f t="shared" si="27"/>
        <v>6.7</v>
      </c>
      <c r="BF17" s="784" t="str">
        <f t="shared" si="28"/>
        <v>6.7</v>
      </c>
      <c r="BG17" s="540" t="str">
        <f t="shared" si="29"/>
        <v>C+</v>
      </c>
      <c r="BH17" s="539">
        <f t="shared" si="30"/>
        <v>2.5</v>
      </c>
      <c r="BI17" s="539" t="str">
        <f t="shared" si="31"/>
        <v>2.5</v>
      </c>
      <c r="BJ17" s="12">
        <v>4</v>
      </c>
      <c r="BK17" s="112">
        <v>4</v>
      </c>
      <c r="BL17" s="706">
        <v>6</v>
      </c>
      <c r="BM17" s="699">
        <v>5</v>
      </c>
      <c r="BN17" s="699"/>
      <c r="BO17" s="6">
        <f t="shared" si="32"/>
        <v>5.4</v>
      </c>
      <c r="BP17" s="104">
        <f t="shared" si="33"/>
        <v>5.4</v>
      </c>
      <c r="BQ17" s="784" t="str">
        <f t="shared" si="34"/>
        <v>5.4</v>
      </c>
      <c r="BR17" s="540" t="str">
        <f t="shared" si="35"/>
        <v>D+</v>
      </c>
      <c r="BS17" s="539">
        <f t="shared" si="36"/>
        <v>1.5</v>
      </c>
      <c r="BT17" s="539" t="str">
        <f t="shared" si="37"/>
        <v>1.5</v>
      </c>
      <c r="BU17" s="12">
        <v>3</v>
      </c>
      <c r="BV17" s="110">
        <v>3</v>
      </c>
      <c r="BW17" s="706">
        <v>7.3</v>
      </c>
      <c r="BX17" s="420">
        <v>7</v>
      </c>
      <c r="BY17" s="420"/>
      <c r="BZ17" s="6">
        <f t="shared" si="38"/>
        <v>7.1</v>
      </c>
      <c r="CA17" s="104">
        <f t="shared" si="39"/>
        <v>7.1</v>
      </c>
      <c r="CB17" s="784" t="str">
        <f t="shared" si="40"/>
        <v>7.1</v>
      </c>
      <c r="CC17" s="540" t="str">
        <f t="shared" si="41"/>
        <v>B</v>
      </c>
      <c r="CD17" s="539">
        <f t="shared" si="42"/>
        <v>3</v>
      </c>
      <c r="CE17" s="539" t="str">
        <f t="shared" si="43"/>
        <v>3.0</v>
      </c>
      <c r="CF17" s="12">
        <v>2</v>
      </c>
      <c r="CG17" s="110">
        <v>2</v>
      </c>
      <c r="CH17" s="365">
        <f t="shared" si="44"/>
        <v>18</v>
      </c>
      <c r="CI17" s="363">
        <f t="shared" si="45"/>
        <v>2.0555555555555554</v>
      </c>
      <c r="CJ17" s="355" t="str">
        <f t="shared" si="46"/>
        <v>2.06</v>
      </c>
      <c r="CK17" s="356" t="str">
        <f t="shared" si="47"/>
        <v>Lên lớp</v>
      </c>
      <c r="CL17" s="357">
        <f t="shared" si="48"/>
        <v>18</v>
      </c>
      <c r="CM17" s="358">
        <f t="shared" si="49"/>
        <v>2.0555555555555554</v>
      </c>
      <c r="CN17" s="356" t="str">
        <f t="shared" si="50"/>
        <v>Lên lớp</v>
      </c>
      <c r="CO17" s="288"/>
      <c r="CP17" s="708">
        <v>5</v>
      </c>
      <c r="CQ17" s="565">
        <v>4</v>
      </c>
      <c r="CR17" s="699"/>
      <c r="CS17" s="6">
        <f t="shared" si="51"/>
        <v>4.4000000000000004</v>
      </c>
      <c r="CT17" s="104">
        <f t="shared" si="52"/>
        <v>4.4000000000000004</v>
      </c>
      <c r="CU17" s="784" t="str">
        <f t="shared" si="53"/>
        <v>4.4</v>
      </c>
      <c r="CV17" s="540" t="str">
        <f t="shared" si="54"/>
        <v>D</v>
      </c>
      <c r="CW17" s="539">
        <f t="shared" si="55"/>
        <v>1</v>
      </c>
      <c r="CX17" s="539" t="str">
        <f t="shared" si="56"/>
        <v>1.0</v>
      </c>
      <c r="CY17" s="12">
        <v>2</v>
      </c>
      <c r="CZ17" s="488">
        <v>2</v>
      </c>
      <c r="DA17" s="120">
        <v>5.2</v>
      </c>
      <c r="DB17" s="273">
        <v>4</v>
      </c>
      <c r="DC17" s="273"/>
      <c r="DD17" s="6">
        <f t="shared" si="57"/>
        <v>4.5</v>
      </c>
      <c r="DE17" s="104">
        <f t="shared" si="58"/>
        <v>4.5</v>
      </c>
      <c r="DF17" s="784" t="str">
        <f t="shared" si="59"/>
        <v>4.5</v>
      </c>
      <c r="DG17" s="540" t="str">
        <f t="shared" si="60"/>
        <v>D</v>
      </c>
      <c r="DH17" s="539">
        <f t="shared" si="61"/>
        <v>1</v>
      </c>
      <c r="DI17" s="539" t="str">
        <f t="shared" si="62"/>
        <v>1.0</v>
      </c>
      <c r="DJ17" s="12">
        <v>3</v>
      </c>
      <c r="DK17" s="488">
        <v>3</v>
      </c>
      <c r="DL17" s="316">
        <v>5.0999999999999996</v>
      </c>
      <c r="DM17" s="699">
        <v>6</v>
      </c>
      <c r="DN17" s="699"/>
      <c r="DO17" s="6">
        <f t="shared" si="63"/>
        <v>5.6</v>
      </c>
      <c r="DP17" s="104">
        <f t="shared" si="64"/>
        <v>5.6</v>
      </c>
      <c r="DQ17" s="784" t="str">
        <f t="shared" si="65"/>
        <v>5.6</v>
      </c>
      <c r="DR17" s="540" t="str">
        <f t="shared" si="66"/>
        <v>C</v>
      </c>
      <c r="DS17" s="539">
        <f t="shared" si="67"/>
        <v>2</v>
      </c>
      <c r="DT17" s="539" t="str">
        <f t="shared" si="68"/>
        <v>2.0</v>
      </c>
      <c r="DU17" s="12">
        <v>2</v>
      </c>
      <c r="DV17" s="488">
        <v>2</v>
      </c>
      <c r="DW17" s="706">
        <v>5.2</v>
      </c>
      <c r="DX17" s="699">
        <v>5</v>
      </c>
      <c r="DY17" s="699"/>
      <c r="DZ17" s="6">
        <f t="shared" si="69"/>
        <v>5.0999999999999996</v>
      </c>
      <c r="EA17" s="104">
        <f t="shared" si="70"/>
        <v>5.0999999999999996</v>
      </c>
      <c r="EB17" s="784" t="str">
        <f t="shared" si="71"/>
        <v>5.1</v>
      </c>
      <c r="EC17" s="540" t="str">
        <f t="shared" si="72"/>
        <v>D+</v>
      </c>
      <c r="ED17" s="539">
        <f t="shared" si="73"/>
        <v>1.5</v>
      </c>
      <c r="EE17" s="539" t="str">
        <f t="shared" si="74"/>
        <v>1.5</v>
      </c>
      <c r="EF17" s="12">
        <v>2</v>
      </c>
      <c r="EG17" s="488">
        <v>2</v>
      </c>
      <c r="EH17" s="706">
        <v>6.1</v>
      </c>
      <c r="EI17" s="699">
        <v>4</v>
      </c>
      <c r="EJ17" s="699"/>
      <c r="EK17" s="6">
        <f t="shared" si="75"/>
        <v>4.8</v>
      </c>
      <c r="EL17" s="104">
        <f t="shared" si="76"/>
        <v>4.8</v>
      </c>
      <c r="EM17" s="784" t="str">
        <f t="shared" si="77"/>
        <v>4.8</v>
      </c>
      <c r="EN17" s="540" t="str">
        <f t="shared" si="78"/>
        <v>D</v>
      </c>
      <c r="EO17" s="539">
        <f t="shared" si="79"/>
        <v>1</v>
      </c>
      <c r="EP17" s="539" t="str">
        <f t="shared" si="80"/>
        <v>1.0</v>
      </c>
      <c r="EQ17" s="12">
        <v>4</v>
      </c>
      <c r="ER17" s="488">
        <v>4</v>
      </c>
      <c r="ES17" s="706">
        <v>5.6</v>
      </c>
      <c r="ET17" s="699">
        <v>6</v>
      </c>
      <c r="EU17" s="699"/>
      <c r="EV17" s="6">
        <f t="shared" si="81"/>
        <v>5.8</v>
      </c>
      <c r="EW17" s="104">
        <f t="shared" si="82"/>
        <v>5.8</v>
      </c>
      <c r="EX17" s="784" t="str">
        <f t="shared" si="83"/>
        <v>5.8</v>
      </c>
      <c r="EY17" s="540" t="str">
        <f t="shared" si="84"/>
        <v>C</v>
      </c>
      <c r="EZ17" s="539">
        <f t="shared" si="85"/>
        <v>2</v>
      </c>
      <c r="FA17" s="539" t="str">
        <f t="shared" si="86"/>
        <v>2.0</v>
      </c>
      <c r="FB17" s="12">
        <v>2</v>
      </c>
      <c r="FC17" s="488">
        <v>2</v>
      </c>
      <c r="FD17" s="316">
        <v>6.1</v>
      </c>
      <c r="FE17" s="699">
        <v>6</v>
      </c>
      <c r="FF17" s="699"/>
      <c r="FG17" s="6">
        <f t="shared" si="87"/>
        <v>6</v>
      </c>
      <c r="FH17" s="104">
        <f t="shared" si="88"/>
        <v>6</v>
      </c>
      <c r="FI17" s="784" t="str">
        <f t="shared" si="89"/>
        <v>6.0</v>
      </c>
      <c r="FJ17" s="540" t="str">
        <f t="shared" si="90"/>
        <v>C</v>
      </c>
      <c r="FK17" s="539">
        <f t="shared" si="91"/>
        <v>2</v>
      </c>
      <c r="FL17" s="539" t="str">
        <f t="shared" si="92"/>
        <v>2.0</v>
      </c>
      <c r="FM17" s="12">
        <v>3</v>
      </c>
      <c r="FN17" s="488">
        <v>3</v>
      </c>
      <c r="FO17" s="316">
        <v>6.4</v>
      </c>
      <c r="FP17" s="699">
        <v>7</v>
      </c>
      <c r="FQ17" s="699"/>
      <c r="FR17" s="6">
        <f t="shared" si="93"/>
        <v>6.8</v>
      </c>
      <c r="FS17" s="104">
        <f t="shared" si="94"/>
        <v>6.8</v>
      </c>
      <c r="FT17" s="784" t="str">
        <f t="shared" si="95"/>
        <v>6.8</v>
      </c>
      <c r="FU17" s="540" t="str">
        <f t="shared" si="96"/>
        <v>C+</v>
      </c>
      <c r="FV17" s="539">
        <f t="shared" si="97"/>
        <v>2.5</v>
      </c>
      <c r="FW17" s="539" t="str">
        <f t="shared" si="98"/>
        <v>2.5</v>
      </c>
      <c r="FX17" s="12">
        <v>3</v>
      </c>
      <c r="FY17" s="488">
        <v>3</v>
      </c>
      <c r="FZ17" s="559">
        <f t="shared" si="99"/>
        <v>21</v>
      </c>
      <c r="GA17" s="354">
        <f t="shared" si="100"/>
        <v>1.5952380952380953</v>
      </c>
      <c r="GB17" s="355" t="str">
        <f t="shared" si="101"/>
        <v>1.60</v>
      </c>
      <c r="GC17" s="699" t="str">
        <f t="shared" si="102"/>
        <v>Lên lớp</v>
      </c>
      <c r="GD17" s="559">
        <f t="shared" si="103"/>
        <v>39</v>
      </c>
      <c r="GE17" s="354">
        <f t="shared" si="104"/>
        <v>1.8076923076923077</v>
      </c>
      <c r="GF17" s="355" t="str">
        <f t="shared" si="105"/>
        <v>1.81</v>
      </c>
      <c r="GG17" s="661">
        <f t="shared" si="106"/>
        <v>39</v>
      </c>
      <c r="GH17" s="789">
        <f t="shared" si="124"/>
        <v>5.6461538461538474</v>
      </c>
      <c r="GI17" s="662">
        <f t="shared" si="107"/>
        <v>1.8076923076923077</v>
      </c>
      <c r="GJ17" s="663" t="str">
        <f t="shared" si="108"/>
        <v>Lên lớp</v>
      </c>
      <c r="GK17" s="288"/>
      <c r="GL17" s="706">
        <v>6</v>
      </c>
      <c r="GM17" s="420">
        <v>5</v>
      </c>
      <c r="GN17" s="420"/>
      <c r="GO17" s="6">
        <f t="shared" si="125"/>
        <v>5.4</v>
      </c>
      <c r="GP17" s="104">
        <f t="shared" si="126"/>
        <v>5.4</v>
      </c>
      <c r="GQ17" s="784" t="str">
        <f t="shared" si="127"/>
        <v>5.4</v>
      </c>
      <c r="GR17" s="540" t="str">
        <f t="shared" si="128"/>
        <v>D+</v>
      </c>
      <c r="GS17" s="539">
        <f t="shared" si="129"/>
        <v>1.5</v>
      </c>
      <c r="GT17" s="539" t="str">
        <f t="shared" si="130"/>
        <v>1.5</v>
      </c>
      <c r="GU17" s="12">
        <v>2</v>
      </c>
      <c r="GV17" s="110">
        <v>2</v>
      </c>
      <c r="GW17" s="706">
        <v>6.8</v>
      </c>
      <c r="GX17" s="420">
        <v>2</v>
      </c>
      <c r="GY17" s="834">
        <v>6</v>
      </c>
      <c r="GZ17" s="6">
        <f t="shared" si="131"/>
        <v>3.9</v>
      </c>
      <c r="HA17" s="104">
        <f t="shared" si="132"/>
        <v>6.3</v>
      </c>
      <c r="HB17" s="784" t="str">
        <f t="shared" si="133"/>
        <v>6.3</v>
      </c>
      <c r="HC17" s="540" t="str">
        <f t="shared" si="134"/>
        <v>C</v>
      </c>
      <c r="HD17" s="539">
        <f t="shared" si="135"/>
        <v>2</v>
      </c>
      <c r="HE17" s="539" t="str">
        <f t="shared" si="136"/>
        <v>2.0</v>
      </c>
      <c r="HF17" s="12">
        <v>2</v>
      </c>
      <c r="HG17" s="110">
        <v>2</v>
      </c>
      <c r="HH17" s="706">
        <v>7.4</v>
      </c>
      <c r="HI17" s="420">
        <v>4</v>
      </c>
      <c r="HJ17" s="420"/>
      <c r="HK17" s="6">
        <f t="shared" si="137"/>
        <v>5.4</v>
      </c>
      <c r="HL17" s="104">
        <f t="shared" si="138"/>
        <v>5.4</v>
      </c>
      <c r="HM17" s="784" t="str">
        <f t="shared" si="139"/>
        <v>5.4</v>
      </c>
      <c r="HN17" s="540" t="str">
        <f t="shared" si="140"/>
        <v>D+</v>
      </c>
      <c r="HO17" s="539">
        <f t="shared" si="141"/>
        <v>1.5</v>
      </c>
      <c r="HP17" s="539" t="str">
        <f t="shared" si="142"/>
        <v>1.5</v>
      </c>
      <c r="HQ17" s="12">
        <v>3</v>
      </c>
      <c r="HR17" s="110">
        <v>3</v>
      </c>
      <c r="HS17" s="706">
        <v>6.3</v>
      </c>
      <c r="HT17" s="420">
        <v>6</v>
      </c>
      <c r="HU17" s="420"/>
      <c r="HV17" s="6">
        <f t="shared" si="143"/>
        <v>6.1</v>
      </c>
      <c r="HW17" s="104">
        <f t="shared" si="144"/>
        <v>6.1</v>
      </c>
      <c r="HX17" s="784" t="str">
        <f t="shared" si="145"/>
        <v>6.1</v>
      </c>
      <c r="HY17" s="540" t="str">
        <f t="shared" si="146"/>
        <v>C</v>
      </c>
      <c r="HZ17" s="539">
        <f t="shared" si="147"/>
        <v>2</v>
      </c>
      <c r="IA17" s="539" t="str">
        <f t="shared" si="148"/>
        <v>2.0</v>
      </c>
      <c r="IB17" s="12">
        <v>3</v>
      </c>
      <c r="IC17" s="110">
        <v>3</v>
      </c>
      <c r="ID17" s="706">
        <v>5.4</v>
      </c>
      <c r="IE17" s="420">
        <v>6</v>
      </c>
      <c r="IF17" s="420"/>
      <c r="IG17" s="6">
        <f t="shared" si="149"/>
        <v>5.8</v>
      </c>
      <c r="IH17" s="104">
        <f t="shared" si="150"/>
        <v>5.8</v>
      </c>
      <c r="II17" s="784" t="str">
        <f t="shared" si="151"/>
        <v>5.8</v>
      </c>
      <c r="IJ17" s="540" t="str">
        <f t="shared" si="152"/>
        <v>C</v>
      </c>
      <c r="IK17" s="539">
        <f t="shared" si="153"/>
        <v>2</v>
      </c>
      <c r="IL17" s="539" t="str">
        <f t="shared" si="154"/>
        <v>2.0</v>
      </c>
      <c r="IM17" s="12">
        <v>3</v>
      </c>
      <c r="IN17" s="110">
        <v>3</v>
      </c>
      <c r="IO17" s="316">
        <v>8</v>
      </c>
      <c r="IP17" s="420">
        <v>7</v>
      </c>
      <c r="IQ17" s="420"/>
      <c r="IR17" s="6">
        <f t="shared" si="155"/>
        <v>7.4</v>
      </c>
      <c r="IS17" s="104">
        <f t="shared" si="156"/>
        <v>7.4</v>
      </c>
      <c r="IT17" s="784" t="str">
        <f t="shared" si="157"/>
        <v>7.4</v>
      </c>
      <c r="IU17" s="540" t="str">
        <f t="shared" si="158"/>
        <v>B</v>
      </c>
      <c r="IV17" s="539">
        <f t="shared" si="159"/>
        <v>3</v>
      </c>
      <c r="IW17" s="539" t="str">
        <f t="shared" si="160"/>
        <v>3.0</v>
      </c>
      <c r="IX17" s="12">
        <v>2</v>
      </c>
      <c r="IY17" s="110">
        <v>2</v>
      </c>
      <c r="IZ17" s="848">
        <v>7.4</v>
      </c>
      <c r="JA17" s="420">
        <v>8</v>
      </c>
      <c r="JB17" s="420"/>
      <c r="JC17" s="6">
        <f t="shared" si="161"/>
        <v>7.8</v>
      </c>
      <c r="JD17" s="104">
        <f t="shared" si="162"/>
        <v>7.8</v>
      </c>
      <c r="JE17" s="784" t="str">
        <f t="shared" si="163"/>
        <v>7.8</v>
      </c>
      <c r="JF17" s="540" t="str">
        <f t="shared" si="164"/>
        <v>B</v>
      </c>
      <c r="JG17" s="539">
        <f t="shared" si="165"/>
        <v>3</v>
      </c>
      <c r="JH17" s="539" t="str">
        <f t="shared" si="166"/>
        <v>3.0</v>
      </c>
      <c r="JI17" s="12">
        <v>3</v>
      </c>
      <c r="JJ17" s="110">
        <v>3</v>
      </c>
      <c r="JK17" s="706">
        <v>7</v>
      </c>
      <c r="JL17" s="834">
        <v>4</v>
      </c>
      <c r="JM17" s="420"/>
      <c r="JN17" s="6">
        <f t="shared" si="167"/>
        <v>5.2</v>
      </c>
      <c r="JO17" s="104">
        <f t="shared" si="168"/>
        <v>5.2</v>
      </c>
      <c r="JP17" s="784" t="str">
        <f t="shared" si="169"/>
        <v>5.2</v>
      </c>
      <c r="JQ17" s="540" t="str">
        <f t="shared" si="170"/>
        <v>D+</v>
      </c>
      <c r="JR17" s="539">
        <f t="shared" si="171"/>
        <v>1.5</v>
      </c>
      <c r="JS17" s="539" t="str">
        <f t="shared" si="172"/>
        <v>1.5</v>
      </c>
      <c r="JT17" s="12">
        <v>1</v>
      </c>
      <c r="JU17" s="110">
        <v>1</v>
      </c>
      <c r="JV17" s="706">
        <v>6.2</v>
      </c>
      <c r="JW17" s="895">
        <v>6.5</v>
      </c>
      <c r="JX17" s="297"/>
      <c r="JY17" s="6">
        <f t="shared" si="173"/>
        <v>6.4</v>
      </c>
      <c r="JZ17" s="104">
        <f t="shared" si="174"/>
        <v>6.4</v>
      </c>
      <c r="KA17" s="784" t="str">
        <f t="shared" si="175"/>
        <v>6.4</v>
      </c>
      <c r="KB17" s="540" t="str">
        <f t="shared" si="176"/>
        <v>C</v>
      </c>
      <c r="KC17" s="539">
        <f t="shared" si="177"/>
        <v>2</v>
      </c>
      <c r="KD17" s="539" t="str">
        <f t="shared" si="178"/>
        <v>2.0</v>
      </c>
      <c r="KE17" s="12">
        <v>1</v>
      </c>
      <c r="KF17" s="110">
        <v>1</v>
      </c>
      <c r="KG17" s="920">
        <f t="shared" si="179"/>
        <v>20</v>
      </c>
      <c r="KH17" s="922">
        <f t="shared" si="180"/>
        <v>2.1</v>
      </c>
      <c r="KI17" s="924" t="str">
        <f t="shared" si="181"/>
        <v>2.10</v>
      </c>
      <c r="KJ17" s="928" t="str">
        <f t="shared" si="182"/>
        <v>Lên lớp</v>
      </c>
      <c r="KK17" s="931">
        <f t="shared" si="183"/>
        <v>59</v>
      </c>
      <c r="KL17" s="922">
        <f t="shared" si="184"/>
        <v>1.9067796610169492</v>
      </c>
      <c r="KM17" s="924" t="str">
        <f t="shared" si="185"/>
        <v>1.91</v>
      </c>
      <c r="KN17" s="932">
        <f t="shared" si="186"/>
        <v>20</v>
      </c>
      <c r="KO17" s="840">
        <f t="shared" si="187"/>
        <v>6.254999999999999</v>
      </c>
      <c r="KP17" s="933">
        <f t="shared" si="188"/>
        <v>2.1</v>
      </c>
      <c r="KQ17" s="934">
        <f t="shared" si="189"/>
        <v>59</v>
      </c>
      <c r="KR17" s="935">
        <f t="shared" si="190"/>
        <v>5.8525423728813557</v>
      </c>
      <c r="KS17" s="936">
        <f t="shared" si="191"/>
        <v>1.9067796610169492</v>
      </c>
      <c r="KT17" s="928" t="str">
        <f t="shared" si="192"/>
        <v>Lên lớp</v>
      </c>
      <c r="KU17" s="712"/>
      <c r="KV17" s="848">
        <v>6.4</v>
      </c>
      <c r="KW17" s="420">
        <v>6</v>
      </c>
      <c r="KX17" s="420"/>
      <c r="KY17" s="723">
        <f t="shared" si="193"/>
        <v>6.2</v>
      </c>
      <c r="KZ17" s="724">
        <f t="shared" si="194"/>
        <v>6.2</v>
      </c>
      <c r="LA17" s="799" t="str">
        <f t="shared" si="195"/>
        <v>6.2</v>
      </c>
      <c r="LB17" s="725" t="str">
        <f t="shared" si="196"/>
        <v>C</v>
      </c>
      <c r="LC17" s="726">
        <f t="shared" si="197"/>
        <v>2</v>
      </c>
      <c r="LD17" s="726" t="str">
        <f t="shared" si="198"/>
        <v>2.0</v>
      </c>
      <c r="LE17" s="727">
        <v>2</v>
      </c>
      <c r="LF17" s="728">
        <v>2</v>
      </c>
      <c r="LG17" s="706">
        <v>7.8</v>
      </c>
      <c r="LH17" s="420">
        <v>8</v>
      </c>
      <c r="LI17" s="420"/>
      <c r="LJ17" s="723">
        <f t="shared" si="199"/>
        <v>7.9</v>
      </c>
      <c r="LK17" s="724">
        <f t="shared" si="200"/>
        <v>7.9</v>
      </c>
      <c r="LL17" s="799" t="str">
        <f t="shared" si="201"/>
        <v>7.9</v>
      </c>
      <c r="LM17" s="725" t="str">
        <f t="shared" si="202"/>
        <v>B</v>
      </c>
      <c r="LN17" s="726">
        <f t="shared" si="203"/>
        <v>3</v>
      </c>
      <c r="LO17" s="726" t="str">
        <f t="shared" si="204"/>
        <v>3.0</v>
      </c>
      <c r="LP17" s="1037">
        <v>2</v>
      </c>
      <c r="LQ17" s="728">
        <v>2</v>
      </c>
      <c r="LR17" s="848">
        <v>5.4</v>
      </c>
      <c r="LS17" s="420">
        <v>7</v>
      </c>
      <c r="LT17" s="420"/>
      <c r="LU17" s="6">
        <f t="shared" si="205"/>
        <v>6.4</v>
      </c>
      <c r="LV17" s="104">
        <f t="shared" si="206"/>
        <v>6.4</v>
      </c>
      <c r="LW17" s="784" t="str">
        <f t="shared" si="207"/>
        <v>6.4</v>
      </c>
      <c r="LX17" s="540" t="str">
        <f t="shared" si="208"/>
        <v>C</v>
      </c>
      <c r="LY17" s="539">
        <f t="shared" si="209"/>
        <v>2</v>
      </c>
      <c r="LZ17" s="539" t="str">
        <f t="shared" si="210"/>
        <v>2.0</v>
      </c>
      <c r="MA17" s="12">
        <v>4</v>
      </c>
      <c r="MB17" s="110">
        <v>4</v>
      </c>
      <c r="MC17" s="706">
        <v>6.6</v>
      </c>
      <c r="MD17" s="420">
        <v>8</v>
      </c>
      <c r="ME17" s="1124"/>
      <c r="MF17" s="900">
        <f t="shared" si="265"/>
        <v>7.4</v>
      </c>
      <c r="MG17" s="902">
        <f t="shared" si="266"/>
        <v>7.4</v>
      </c>
      <c r="MH17" s="904" t="str">
        <f t="shared" si="267"/>
        <v>7.4</v>
      </c>
      <c r="MI17" s="906" t="str">
        <f t="shared" si="268"/>
        <v>B</v>
      </c>
      <c r="MJ17" s="908">
        <f t="shared" si="269"/>
        <v>3</v>
      </c>
      <c r="MK17" s="908" t="str">
        <f t="shared" si="270"/>
        <v>3.0</v>
      </c>
      <c r="ML17" s="727">
        <v>2</v>
      </c>
      <c r="MM17" s="728">
        <v>2</v>
      </c>
      <c r="MN17" s="706">
        <v>6.5</v>
      </c>
      <c r="MO17" s="420">
        <v>7</v>
      </c>
      <c r="MP17" s="420"/>
      <c r="MQ17" s="900">
        <f t="shared" si="215"/>
        <v>6.8</v>
      </c>
      <c r="MR17" s="902">
        <f t="shared" si="216"/>
        <v>6.8</v>
      </c>
      <c r="MS17" s="904" t="str">
        <f t="shared" si="217"/>
        <v>6.8</v>
      </c>
      <c r="MT17" s="906" t="str">
        <f t="shared" si="218"/>
        <v>C+</v>
      </c>
      <c r="MU17" s="908">
        <f t="shared" si="219"/>
        <v>2.5</v>
      </c>
      <c r="MV17" s="908" t="str">
        <f t="shared" si="220"/>
        <v>2.5</v>
      </c>
      <c r="MW17" s="729">
        <v>2</v>
      </c>
      <c r="MX17" s="910">
        <v>2</v>
      </c>
      <c r="MY17" s="848">
        <v>7</v>
      </c>
      <c r="MZ17" s="420">
        <v>8</v>
      </c>
      <c r="NA17" s="420"/>
      <c r="NB17" s="900">
        <f t="shared" si="221"/>
        <v>7.6</v>
      </c>
      <c r="NC17" s="902">
        <f t="shared" si="222"/>
        <v>7.6</v>
      </c>
      <c r="ND17" s="904" t="str">
        <f t="shared" si="223"/>
        <v>7.6</v>
      </c>
      <c r="NE17" s="906" t="str">
        <f t="shared" si="224"/>
        <v>B</v>
      </c>
      <c r="NF17" s="908">
        <f t="shared" si="225"/>
        <v>3</v>
      </c>
      <c r="NG17" s="908" t="str">
        <f t="shared" si="226"/>
        <v>3.0</v>
      </c>
      <c r="NH17" s="729">
        <v>2</v>
      </c>
      <c r="NI17" s="910">
        <v>2</v>
      </c>
      <c r="NJ17" s="848">
        <v>6</v>
      </c>
      <c r="NK17" s="420">
        <v>7</v>
      </c>
      <c r="NL17" s="420"/>
      <c r="NM17" s="900">
        <f t="shared" si="227"/>
        <v>6.6</v>
      </c>
      <c r="NN17" s="902">
        <f t="shared" si="228"/>
        <v>6.6</v>
      </c>
      <c r="NO17" s="904" t="str">
        <f t="shared" si="229"/>
        <v>6.6</v>
      </c>
      <c r="NP17" s="906" t="str">
        <f t="shared" si="230"/>
        <v>C+</v>
      </c>
      <c r="NQ17" s="908">
        <f t="shared" si="231"/>
        <v>2.5</v>
      </c>
      <c r="NR17" s="908" t="str">
        <f t="shared" si="232"/>
        <v>2.5</v>
      </c>
      <c r="NS17" s="729">
        <v>2</v>
      </c>
      <c r="NT17" s="910">
        <v>2</v>
      </c>
      <c r="NU17" s="848">
        <v>7</v>
      </c>
      <c r="NV17" s="420">
        <v>7</v>
      </c>
      <c r="NW17" s="420"/>
      <c r="NX17" s="900">
        <f t="shared" si="233"/>
        <v>7</v>
      </c>
      <c r="NY17" s="902">
        <f t="shared" si="234"/>
        <v>7</v>
      </c>
      <c r="NZ17" s="904" t="str">
        <f t="shared" si="235"/>
        <v>7.0</v>
      </c>
      <c r="OA17" s="906" t="str">
        <f t="shared" si="236"/>
        <v>B</v>
      </c>
      <c r="OB17" s="908">
        <f t="shared" si="237"/>
        <v>3</v>
      </c>
      <c r="OC17" s="908" t="str">
        <f t="shared" si="238"/>
        <v>3.0</v>
      </c>
      <c r="OD17" s="729">
        <v>2</v>
      </c>
      <c r="OE17" s="910">
        <v>2</v>
      </c>
      <c r="OF17" s="1069">
        <f t="shared" si="239"/>
        <v>18</v>
      </c>
      <c r="OG17" s="1070">
        <f t="shared" si="240"/>
        <v>2.5555555555555554</v>
      </c>
      <c r="OH17" s="1071" t="str">
        <f t="shared" si="241"/>
        <v>2.56</v>
      </c>
      <c r="OI17" s="1072" t="str">
        <f t="shared" si="242"/>
        <v>Lên lớp</v>
      </c>
      <c r="OJ17" s="1082">
        <f t="shared" si="243"/>
        <v>77</v>
      </c>
      <c r="OK17" s="1083">
        <f t="shared" si="244"/>
        <v>2.0584415584415585</v>
      </c>
      <c r="OL17" s="1084" t="str">
        <f t="shared" si="245"/>
        <v>2.06</v>
      </c>
      <c r="OM17" s="1082">
        <f t="shared" si="246"/>
        <v>18</v>
      </c>
      <c r="ON17" s="1075">
        <f t="shared" si="247"/>
        <v>2.5555555555555554</v>
      </c>
      <c r="OO17" s="1075">
        <f t="shared" si="248"/>
        <v>6.9222222222222225</v>
      </c>
      <c r="OP17" s="1076">
        <f t="shared" si="249"/>
        <v>77</v>
      </c>
      <c r="OQ17" s="1079">
        <f t="shared" si="250"/>
        <v>6.1025974025974028</v>
      </c>
      <c r="OR17" s="1077">
        <f t="shared" si="251"/>
        <v>2.0584415584415585</v>
      </c>
      <c r="OS17" s="1072" t="str">
        <f t="shared" si="252"/>
        <v>Lên lớp</v>
      </c>
      <c r="OU17" s="1335">
        <v>8.5</v>
      </c>
      <c r="OV17" s="1340">
        <v>7</v>
      </c>
      <c r="OW17" s="1340"/>
      <c r="OX17" s="1413">
        <f t="shared" si="253"/>
        <v>7.6</v>
      </c>
      <c r="OY17" s="1414">
        <f t="shared" si="254"/>
        <v>7.6</v>
      </c>
      <c r="OZ17" s="1415" t="str">
        <f t="shared" si="255"/>
        <v>7.6</v>
      </c>
      <c r="PA17" s="1416" t="str">
        <f t="shared" si="256"/>
        <v>B</v>
      </c>
      <c r="PB17" s="1417">
        <f t="shared" si="257"/>
        <v>3</v>
      </c>
      <c r="PC17" s="1418" t="str">
        <f t="shared" si="258"/>
        <v>3.0</v>
      </c>
      <c r="PD17" s="1419">
        <v>6</v>
      </c>
      <c r="PE17" s="1427">
        <v>6</v>
      </c>
      <c r="PF17" s="1613">
        <v>8.6</v>
      </c>
      <c r="PG17" s="1335">
        <v>6.1</v>
      </c>
      <c r="PH17" s="1634">
        <f t="shared" si="259"/>
        <v>7.1</v>
      </c>
      <c r="PI17" s="1635" t="str">
        <f t="shared" si="260"/>
        <v>7.1</v>
      </c>
      <c r="PJ17" s="1636" t="str">
        <f t="shared" si="261"/>
        <v>B</v>
      </c>
      <c r="PK17" s="1637">
        <f t="shared" si="262"/>
        <v>3</v>
      </c>
      <c r="PL17" s="1637" t="str">
        <f t="shared" si="263"/>
        <v>3.0</v>
      </c>
      <c r="PM17" s="1638">
        <v>5</v>
      </c>
      <c r="PN17" s="1610">
        <v>5</v>
      </c>
      <c r="PO17" s="1511">
        <f t="shared" si="264"/>
        <v>11</v>
      </c>
      <c r="PP17" s="1070">
        <f t="shared" si="123"/>
        <v>3</v>
      </c>
    </row>
    <row r="18" spans="1:432" ht="18" x14ac:dyDescent="0.25">
      <c r="A18" s="273">
        <v>40</v>
      </c>
      <c r="B18" s="273" t="s">
        <v>23</v>
      </c>
      <c r="C18" s="273" t="s">
        <v>149</v>
      </c>
      <c r="D18" s="391" t="s">
        <v>150</v>
      </c>
      <c r="E18" s="392" t="s">
        <v>87</v>
      </c>
      <c r="F18" s="20"/>
      <c r="G18" s="101" t="s">
        <v>151</v>
      </c>
      <c r="H18" s="273" t="s">
        <v>28</v>
      </c>
      <c r="I18" s="215" t="s">
        <v>152</v>
      </c>
      <c r="J18" s="257">
        <v>5.8</v>
      </c>
      <c r="K18" s="784" t="str">
        <f t="shared" si="0"/>
        <v>5.8</v>
      </c>
      <c r="L18" s="540" t="str">
        <f t="shared" si="1"/>
        <v>C</v>
      </c>
      <c r="M18" s="539">
        <f t="shared" si="2"/>
        <v>2</v>
      </c>
      <c r="N18" s="208" t="str">
        <f t="shared" si="3"/>
        <v>2.0</v>
      </c>
      <c r="O18" s="257">
        <v>6.7</v>
      </c>
      <c r="P18" s="784" t="str">
        <f t="shared" si="4"/>
        <v>6.7</v>
      </c>
      <c r="Q18" s="540" t="str">
        <f t="shared" si="5"/>
        <v>C+</v>
      </c>
      <c r="R18" s="539">
        <f t="shared" si="6"/>
        <v>2.5</v>
      </c>
      <c r="S18" s="208" t="str">
        <f t="shared" si="7"/>
        <v>2.5</v>
      </c>
      <c r="T18" s="257">
        <v>5.5</v>
      </c>
      <c r="U18" s="273">
        <v>6</v>
      </c>
      <c r="V18" s="20"/>
      <c r="W18" s="6">
        <f t="shared" si="8"/>
        <v>5.8</v>
      </c>
      <c r="X18" s="104">
        <f t="shared" si="9"/>
        <v>5.8</v>
      </c>
      <c r="Y18" s="784" t="str">
        <f t="shared" si="10"/>
        <v>5.8</v>
      </c>
      <c r="Z18" s="540" t="str">
        <f t="shared" si="11"/>
        <v>C</v>
      </c>
      <c r="AA18" s="539">
        <f t="shared" si="12"/>
        <v>2</v>
      </c>
      <c r="AB18" s="539" t="str">
        <f t="shared" si="13"/>
        <v>2.0</v>
      </c>
      <c r="AC18" s="12">
        <v>3</v>
      </c>
      <c r="AD18" s="112">
        <v>3</v>
      </c>
      <c r="AE18" s="257">
        <v>6.8</v>
      </c>
      <c r="AF18" s="699">
        <v>5</v>
      </c>
      <c r="AG18" s="20"/>
      <c r="AH18" s="163">
        <f t="shared" si="14"/>
        <v>5.7</v>
      </c>
      <c r="AI18" s="164">
        <f t="shared" si="15"/>
        <v>5.7</v>
      </c>
      <c r="AJ18" s="786" t="str">
        <f t="shared" si="16"/>
        <v>5.7</v>
      </c>
      <c r="AK18" s="158" t="str">
        <f t="shared" si="17"/>
        <v>C</v>
      </c>
      <c r="AL18" s="165">
        <f t="shared" si="18"/>
        <v>2</v>
      </c>
      <c r="AM18" s="165" t="str">
        <f t="shared" si="19"/>
        <v>2.0</v>
      </c>
      <c r="AN18" s="378">
        <v>3</v>
      </c>
      <c r="AO18" s="314">
        <v>3</v>
      </c>
      <c r="AP18" s="120">
        <v>6.2</v>
      </c>
      <c r="AQ18" s="273">
        <v>2</v>
      </c>
      <c r="AR18" s="273">
        <v>4</v>
      </c>
      <c r="AS18" s="6">
        <f t="shared" si="20"/>
        <v>3.7</v>
      </c>
      <c r="AT18" s="104">
        <f t="shared" si="21"/>
        <v>4.9000000000000004</v>
      </c>
      <c r="AU18" s="784" t="str">
        <f t="shared" si="22"/>
        <v>4.9</v>
      </c>
      <c r="AV18" s="540" t="str">
        <f t="shared" si="23"/>
        <v>D</v>
      </c>
      <c r="AW18" s="539">
        <f t="shared" si="24"/>
        <v>1</v>
      </c>
      <c r="AX18" s="539" t="str">
        <f t="shared" si="25"/>
        <v>1.0</v>
      </c>
      <c r="AY18" s="12">
        <v>3</v>
      </c>
      <c r="AZ18" s="112">
        <v>3</v>
      </c>
      <c r="BA18" s="706">
        <v>6.8</v>
      </c>
      <c r="BB18" s="699">
        <v>7</v>
      </c>
      <c r="BC18" s="20"/>
      <c r="BD18" s="6">
        <f t="shared" si="26"/>
        <v>6.9</v>
      </c>
      <c r="BE18" s="104">
        <f t="shared" si="27"/>
        <v>6.9</v>
      </c>
      <c r="BF18" s="784" t="str">
        <f t="shared" si="28"/>
        <v>6.9</v>
      </c>
      <c r="BG18" s="540" t="str">
        <f t="shared" si="29"/>
        <v>C+</v>
      </c>
      <c r="BH18" s="539">
        <f t="shared" si="30"/>
        <v>2.5</v>
      </c>
      <c r="BI18" s="539" t="str">
        <f t="shared" si="31"/>
        <v>2.5</v>
      </c>
      <c r="BJ18" s="12">
        <v>4</v>
      </c>
      <c r="BK18" s="112">
        <v>4</v>
      </c>
      <c r="BL18" s="706">
        <v>5.3</v>
      </c>
      <c r="BM18" s="699">
        <v>5</v>
      </c>
      <c r="BN18" s="699"/>
      <c r="BO18" s="6">
        <f t="shared" si="32"/>
        <v>5.0999999999999996</v>
      </c>
      <c r="BP18" s="104">
        <f t="shared" si="33"/>
        <v>5.0999999999999996</v>
      </c>
      <c r="BQ18" s="784" t="str">
        <f t="shared" si="34"/>
        <v>5.1</v>
      </c>
      <c r="BR18" s="540" t="str">
        <f t="shared" si="35"/>
        <v>D+</v>
      </c>
      <c r="BS18" s="539">
        <f t="shared" si="36"/>
        <v>1.5</v>
      </c>
      <c r="BT18" s="539" t="str">
        <f t="shared" si="37"/>
        <v>1.5</v>
      </c>
      <c r="BU18" s="12">
        <v>3</v>
      </c>
      <c r="BV18" s="110">
        <v>3</v>
      </c>
      <c r="BW18" s="706">
        <v>6.3</v>
      </c>
      <c r="BX18" s="420">
        <v>8</v>
      </c>
      <c r="BY18" s="420"/>
      <c r="BZ18" s="6">
        <f t="shared" si="38"/>
        <v>7.3</v>
      </c>
      <c r="CA18" s="104">
        <f t="shared" si="39"/>
        <v>7.3</v>
      </c>
      <c r="CB18" s="784" t="str">
        <f t="shared" si="40"/>
        <v>7.3</v>
      </c>
      <c r="CC18" s="540" t="str">
        <f t="shared" si="41"/>
        <v>B</v>
      </c>
      <c r="CD18" s="539">
        <f t="shared" si="42"/>
        <v>3</v>
      </c>
      <c r="CE18" s="539" t="str">
        <f t="shared" si="43"/>
        <v>3.0</v>
      </c>
      <c r="CF18" s="12">
        <v>2</v>
      </c>
      <c r="CG18" s="110">
        <v>2</v>
      </c>
      <c r="CH18" s="365">
        <f t="shared" si="44"/>
        <v>18</v>
      </c>
      <c r="CI18" s="363">
        <f t="shared" si="45"/>
        <v>1.9722222222222223</v>
      </c>
      <c r="CJ18" s="355" t="str">
        <f t="shared" si="46"/>
        <v>1.97</v>
      </c>
      <c r="CK18" s="356" t="str">
        <f t="shared" si="47"/>
        <v>Lên lớp</v>
      </c>
      <c r="CL18" s="357">
        <f t="shared" si="48"/>
        <v>18</v>
      </c>
      <c r="CM18" s="358">
        <f t="shared" si="49"/>
        <v>1.9722222222222223</v>
      </c>
      <c r="CN18" s="356" t="str">
        <f t="shared" si="50"/>
        <v>Lên lớp</v>
      </c>
      <c r="CO18" s="288"/>
      <c r="CP18" s="708">
        <v>5</v>
      </c>
      <c r="CQ18" s="565">
        <v>5</v>
      </c>
      <c r="CR18" s="699"/>
      <c r="CS18" s="6">
        <f t="shared" si="51"/>
        <v>5</v>
      </c>
      <c r="CT18" s="104">
        <f t="shared" si="52"/>
        <v>5</v>
      </c>
      <c r="CU18" s="784" t="str">
        <f t="shared" si="53"/>
        <v>5.0</v>
      </c>
      <c r="CV18" s="540" t="str">
        <f t="shared" si="54"/>
        <v>D+</v>
      </c>
      <c r="CW18" s="539">
        <f t="shared" si="55"/>
        <v>1.5</v>
      </c>
      <c r="CX18" s="539" t="str">
        <f t="shared" si="56"/>
        <v>1.5</v>
      </c>
      <c r="CY18" s="12">
        <v>2</v>
      </c>
      <c r="CZ18" s="488">
        <v>2</v>
      </c>
      <c r="DA18" s="120">
        <v>8.4</v>
      </c>
      <c r="DB18" s="273">
        <v>8</v>
      </c>
      <c r="DC18" s="273"/>
      <c r="DD18" s="6">
        <f t="shared" si="57"/>
        <v>8.1999999999999993</v>
      </c>
      <c r="DE18" s="104">
        <f t="shared" si="58"/>
        <v>8.1999999999999993</v>
      </c>
      <c r="DF18" s="784" t="str">
        <f t="shared" si="59"/>
        <v>8.2</v>
      </c>
      <c r="DG18" s="540" t="str">
        <f t="shared" si="60"/>
        <v>B+</v>
      </c>
      <c r="DH18" s="539">
        <f t="shared" si="61"/>
        <v>3.5</v>
      </c>
      <c r="DI18" s="539" t="str">
        <f t="shared" si="62"/>
        <v>3.5</v>
      </c>
      <c r="DJ18" s="12">
        <v>3</v>
      </c>
      <c r="DK18" s="488">
        <v>3</v>
      </c>
      <c r="DL18" s="316">
        <v>5.4</v>
      </c>
      <c r="DM18" s="699">
        <v>5</v>
      </c>
      <c r="DN18" s="699"/>
      <c r="DO18" s="6">
        <f t="shared" si="63"/>
        <v>5.2</v>
      </c>
      <c r="DP18" s="104">
        <f t="shared" si="64"/>
        <v>5.2</v>
      </c>
      <c r="DQ18" s="784" t="str">
        <f t="shared" si="65"/>
        <v>5.2</v>
      </c>
      <c r="DR18" s="540" t="str">
        <f t="shared" si="66"/>
        <v>D+</v>
      </c>
      <c r="DS18" s="539">
        <f t="shared" si="67"/>
        <v>1.5</v>
      </c>
      <c r="DT18" s="539" t="str">
        <f t="shared" si="68"/>
        <v>1.5</v>
      </c>
      <c r="DU18" s="12">
        <v>2</v>
      </c>
      <c r="DV18" s="488">
        <v>2</v>
      </c>
      <c r="DW18" s="706">
        <v>8</v>
      </c>
      <c r="DX18" s="699">
        <v>5</v>
      </c>
      <c r="DY18" s="699"/>
      <c r="DZ18" s="6">
        <f t="shared" si="69"/>
        <v>6.2</v>
      </c>
      <c r="EA18" s="104">
        <f t="shared" si="70"/>
        <v>6.2</v>
      </c>
      <c r="EB18" s="784" t="str">
        <f t="shared" si="71"/>
        <v>6.2</v>
      </c>
      <c r="EC18" s="540" t="str">
        <f t="shared" si="72"/>
        <v>C</v>
      </c>
      <c r="ED18" s="539">
        <f t="shared" si="73"/>
        <v>2</v>
      </c>
      <c r="EE18" s="539" t="str">
        <f t="shared" si="74"/>
        <v>2.0</v>
      </c>
      <c r="EF18" s="12">
        <v>2</v>
      </c>
      <c r="EG18" s="488">
        <v>2</v>
      </c>
      <c r="EH18" s="706">
        <v>7.3</v>
      </c>
      <c r="EI18" s="699">
        <v>8</v>
      </c>
      <c r="EJ18" s="699"/>
      <c r="EK18" s="6">
        <f t="shared" si="75"/>
        <v>7.7</v>
      </c>
      <c r="EL18" s="104">
        <f t="shared" si="76"/>
        <v>7.7</v>
      </c>
      <c r="EM18" s="784" t="str">
        <f t="shared" si="77"/>
        <v>7.7</v>
      </c>
      <c r="EN18" s="540" t="str">
        <f t="shared" si="78"/>
        <v>B</v>
      </c>
      <c r="EO18" s="539">
        <f t="shared" si="79"/>
        <v>3</v>
      </c>
      <c r="EP18" s="539" t="str">
        <f t="shared" si="80"/>
        <v>3.0</v>
      </c>
      <c r="EQ18" s="12">
        <v>4</v>
      </c>
      <c r="ER18" s="488">
        <v>4</v>
      </c>
      <c r="ES18" s="706">
        <v>6.8</v>
      </c>
      <c r="ET18" s="699">
        <v>5</v>
      </c>
      <c r="EU18" s="699"/>
      <c r="EV18" s="6">
        <f t="shared" si="81"/>
        <v>5.7</v>
      </c>
      <c r="EW18" s="104">
        <f t="shared" si="82"/>
        <v>5.7</v>
      </c>
      <c r="EX18" s="784" t="str">
        <f t="shared" si="83"/>
        <v>5.7</v>
      </c>
      <c r="EY18" s="540" t="str">
        <f t="shared" si="84"/>
        <v>C</v>
      </c>
      <c r="EZ18" s="539">
        <f t="shared" si="85"/>
        <v>2</v>
      </c>
      <c r="FA18" s="539" t="str">
        <f t="shared" si="86"/>
        <v>2.0</v>
      </c>
      <c r="FB18" s="12">
        <v>2</v>
      </c>
      <c r="FC18" s="488">
        <v>2</v>
      </c>
      <c r="FD18" s="316">
        <v>7.3</v>
      </c>
      <c r="FE18" s="699">
        <v>8</v>
      </c>
      <c r="FF18" s="699"/>
      <c r="FG18" s="6">
        <f t="shared" si="87"/>
        <v>7.7</v>
      </c>
      <c r="FH18" s="104">
        <f t="shared" si="88"/>
        <v>7.7</v>
      </c>
      <c r="FI18" s="784" t="str">
        <f t="shared" si="89"/>
        <v>7.7</v>
      </c>
      <c r="FJ18" s="540" t="str">
        <f t="shared" si="90"/>
        <v>B</v>
      </c>
      <c r="FK18" s="539">
        <f t="shared" si="91"/>
        <v>3</v>
      </c>
      <c r="FL18" s="539" t="str">
        <f t="shared" si="92"/>
        <v>3.0</v>
      </c>
      <c r="FM18" s="12">
        <v>3</v>
      </c>
      <c r="FN18" s="488">
        <v>3</v>
      </c>
      <c r="FO18" s="316">
        <v>6.9</v>
      </c>
      <c r="FP18" s="699">
        <v>7</v>
      </c>
      <c r="FQ18" s="699"/>
      <c r="FR18" s="6">
        <f t="shared" si="93"/>
        <v>7</v>
      </c>
      <c r="FS18" s="104">
        <f t="shared" si="94"/>
        <v>7</v>
      </c>
      <c r="FT18" s="784" t="str">
        <f t="shared" si="95"/>
        <v>7.0</v>
      </c>
      <c r="FU18" s="540" t="str">
        <f t="shared" si="96"/>
        <v>B</v>
      </c>
      <c r="FV18" s="539">
        <f t="shared" si="97"/>
        <v>3</v>
      </c>
      <c r="FW18" s="539" t="str">
        <f t="shared" si="98"/>
        <v>3.0</v>
      </c>
      <c r="FX18" s="12">
        <v>3</v>
      </c>
      <c r="FY18" s="488">
        <v>3</v>
      </c>
      <c r="FZ18" s="559">
        <f t="shared" si="99"/>
        <v>21</v>
      </c>
      <c r="GA18" s="354">
        <f t="shared" si="100"/>
        <v>2.5952380952380953</v>
      </c>
      <c r="GB18" s="355" t="str">
        <f t="shared" si="101"/>
        <v>2.60</v>
      </c>
      <c r="GC18" s="699" t="str">
        <f t="shared" si="102"/>
        <v>Lên lớp</v>
      </c>
      <c r="GD18" s="559">
        <f t="shared" si="103"/>
        <v>39</v>
      </c>
      <c r="GE18" s="354">
        <f t="shared" si="104"/>
        <v>2.3076923076923075</v>
      </c>
      <c r="GF18" s="355" t="str">
        <f t="shared" si="105"/>
        <v>2.31</v>
      </c>
      <c r="GG18" s="661">
        <f t="shared" si="106"/>
        <v>39</v>
      </c>
      <c r="GH18" s="789">
        <f t="shared" si="124"/>
        <v>6.4205128205128208</v>
      </c>
      <c r="GI18" s="662">
        <f t="shared" si="107"/>
        <v>2.3076923076923075</v>
      </c>
      <c r="GJ18" s="663" t="str">
        <f t="shared" si="108"/>
        <v>Lên lớp</v>
      </c>
      <c r="GK18" s="288"/>
      <c r="GL18" s="706">
        <v>8</v>
      </c>
      <c r="GM18" s="420">
        <v>3</v>
      </c>
      <c r="GN18" s="420"/>
      <c r="GO18" s="6">
        <f t="shared" si="125"/>
        <v>5</v>
      </c>
      <c r="GP18" s="104">
        <f t="shared" si="126"/>
        <v>5</v>
      </c>
      <c r="GQ18" s="784" t="str">
        <f t="shared" si="127"/>
        <v>5.0</v>
      </c>
      <c r="GR18" s="540" t="str">
        <f t="shared" si="128"/>
        <v>D+</v>
      </c>
      <c r="GS18" s="539">
        <f t="shared" si="129"/>
        <v>1.5</v>
      </c>
      <c r="GT18" s="539" t="str">
        <f t="shared" si="130"/>
        <v>1.5</v>
      </c>
      <c r="GU18" s="12">
        <v>2</v>
      </c>
      <c r="GV18" s="110">
        <v>2</v>
      </c>
      <c r="GW18" s="706">
        <v>7</v>
      </c>
      <c r="GX18" s="420">
        <v>0</v>
      </c>
      <c r="GY18" s="834">
        <v>7</v>
      </c>
      <c r="GZ18" s="6">
        <f t="shared" si="131"/>
        <v>2.8</v>
      </c>
      <c r="HA18" s="104">
        <f t="shared" si="132"/>
        <v>7</v>
      </c>
      <c r="HB18" s="784" t="str">
        <f t="shared" si="133"/>
        <v>7.0</v>
      </c>
      <c r="HC18" s="540" t="str">
        <f t="shared" si="134"/>
        <v>B</v>
      </c>
      <c r="HD18" s="539">
        <f t="shared" si="135"/>
        <v>3</v>
      </c>
      <c r="HE18" s="539" t="str">
        <f t="shared" si="136"/>
        <v>3.0</v>
      </c>
      <c r="HF18" s="12">
        <v>2</v>
      </c>
      <c r="HG18" s="110">
        <v>2</v>
      </c>
      <c r="HH18" s="706">
        <v>8.1</v>
      </c>
      <c r="HI18" s="420">
        <v>6</v>
      </c>
      <c r="HJ18" s="420"/>
      <c r="HK18" s="6">
        <f t="shared" si="137"/>
        <v>6.8</v>
      </c>
      <c r="HL18" s="104">
        <f t="shared" si="138"/>
        <v>6.8</v>
      </c>
      <c r="HM18" s="784" t="str">
        <f t="shared" si="139"/>
        <v>6.8</v>
      </c>
      <c r="HN18" s="540" t="str">
        <f t="shared" si="140"/>
        <v>C+</v>
      </c>
      <c r="HO18" s="539">
        <f t="shared" si="141"/>
        <v>2.5</v>
      </c>
      <c r="HP18" s="539" t="str">
        <f t="shared" si="142"/>
        <v>2.5</v>
      </c>
      <c r="HQ18" s="12">
        <v>3</v>
      </c>
      <c r="HR18" s="110">
        <v>3</v>
      </c>
      <c r="HS18" s="706">
        <v>6.3</v>
      </c>
      <c r="HT18" s="420">
        <v>7</v>
      </c>
      <c r="HU18" s="420"/>
      <c r="HV18" s="6">
        <f t="shared" si="143"/>
        <v>6.7</v>
      </c>
      <c r="HW18" s="104">
        <f t="shared" si="144"/>
        <v>6.7</v>
      </c>
      <c r="HX18" s="784" t="str">
        <f t="shared" si="145"/>
        <v>6.7</v>
      </c>
      <c r="HY18" s="540" t="str">
        <f t="shared" si="146"/>
        <v>C+</v>
      </c>
      <c r="HZ18" s="539">
        <f t="shared" si="147"/>
        <v>2.5</v>
      </c>
      <c r="IA18" s="539" t="str">
        <f t="shared" si="148"/>
        <v>2.5</v>
      </c>
      <c r="IB18" s="12">
        <v>3</v>
      </c>
      <c r="IC18" s="110">
        <v>3</v>
      </c>
      <c r="ID18" s="706">
        <v>6.6</v>
      </c>
      <c r="IE18" s="420">
        <v>4</v>
      </c>
      <c r="IF18" s="420"/>
      <c r="IG18" s="6">
        <f t="shared" si="149"/>
        <v>5</v>
      </c>
      <c r="IH18" s="104">
        <f t="shared" si="150"/>
        <v>5</v>
      </c>
      <c r="II18" s="784" t="str">
        <f t="shared" si="151"/>
        <v>5.0</v>
      </c>
      <c r="IJ18" s="540" t="str">
        <f t="shared" si="152"/>
        <v>D+</v>
      </c>
      <c r="IK18" s="539">
        <f t="shared" si="153"/>
        <v>1.5</v>
      </c>
      <c r="IL18" s="539" t="str">
        <f t="shared" si="154"/>
        <v>1.5</v>
      </c>
      <c r="IM18" s="12">
        <v>3</v>
      </c>
      <c r="IN18" s="110">
        <v>3</v>
      </c>
      <c r="IO18" s="316">
        <v>7.3</v>
      </c>
      <c r="IP18" s="420"/>
      <c r="IQ18" s="420">
        <v>6</v>
      </c>
      <c r="IR18" s="6">
        <f t="shared" si="155"/>
        <v>2.9</v>
      </c>
      <c r="IS18" s="104">
        <f t="shared" si="156"/>
        <v>6.5</v>
      </c>
      <c r="IT18" s="784" t="str">
        <f t="shared" si="157"/>
        <v>6.5</v>
      </c>
      <c r="IU18" s="540" t="str">
        <f t="shared" si="158"/>
        <v>C+</v>
      </c>
      <c r="IV18" s="539">
        <f t="shared" si="159"/>
        <v>2.5</v>
      </c>
      <c r="IW18" s="539" t="str">
        <f t="shared" si="160"/>
        <v>2.5</v>
      </c>
      <c r="IX18" s="12">
        <v>2</v>
      </c>
      <c r="IY18" s="110">
        <v>2</v>
      </c>
      <c r="IZ18" s="848">
        <v>7.8</v>
      </c>
      <c r="JA18" s="420">
        <v>8</v>
      </c>
      <c r="JB18" s="420"/>
      <c r="JC18" s="6">
        <f t="shared" si="161"/>
        <v>7.9</v>
      </c>
      <c r="JD18" s="104">
        <f t="shared" si="162"/>
        <v>7.9</v>
      </c>
      <c r="JE18" s="784" t="str">
        <f t="shared" si="163"/>
        <v>7.9</v>
      </c>
      <c r="JF18" s="540" t="str">
        <f t="shared" si="164"/>
        <v>B</v>
      </c>
      <c r="JG18" s="539">
        <f t="shared" si="165"/>
        <v>3</v>
      </c>
      <c r="JH18" s="539" t="str">
        <f t="shared" si="166"/>
        <v>3.0</v>
      </c>
      <c r="JI18" s="12">
        <v>3</v>
      </c>
      <c r="JJ18" s="110">
        <v>3</v>
      </c>
      <c r="JK18" s="706">
        <v>7</v>
      </c>
      <c r="JL18" s="834">
        <v>6</v>
      </c>
      <c r="JM18" s="420"/>
      <c r="JN18" s="6">
        <f t="shared" si="167"/>
        <v>6.4</v>
      </c>
      <c r="JO18" s="104">
        <f t="shared" si="168"/>
        <v>6.4</v>
      </c>
      <c r="JP18" s="784" t="str">
        <f t="shared" si="169"/>
        <v>6.4</v>
      </c>
      <c r="JQ18" s="540" t="str">
        <f t="shared" si="170"/>
        <v>C</v>
      </c>
      <c r="JR18" s="539">
        <f t="shared" si="171"/>
        <v>2</v>
      </c>
      <c r="JS18" s="539" t="str">
        <f t="shared" si="172"/>
        <v>2.0</v>
      </c>
      <c r="JT18" s="12">
        <v>1</v>
      </c>
      <c r="JU18" s="110">
        <v>1</v>
      </c>
      <c r="JV18" s="706">
        <v>8</v>
      </c>
      <c r="JW18" s="895">
        <v>8</v>
      </c>
      <c r="JX18" s="297"/>
      <c r="JY18" s="6">
        <f t="shared" si="173"/>
        <v>8</v>
      </c>
      <c r="JZ18" s="104">
        <f t="shared" si="174"/>
        <v>8</v>
      </c>
      <c r="KA18" s="784" t="str">
        <f t="shared" si="175"/>
        <v>8.0</v>
      </c>
      <c r="KB18" s="540" t="str">
        <f t="shared" si="176"/>
        <v>B+</v>
      </c>
      <c r="KC18" s="539">
        <f t="shared" si="177"/>
        <v>3.5</v>
      </c>
      <c r="KD18" s="539" t="str">
        <f t="shared" si="178"/>
        <v>3.5</v>
      </c>
      <c r="KE18" s="12">
        <v>1</v>
      </c>
      <c r="KF18" s="110">
        <v>1</v>
      </c>
      <c r="KG18" s="920">
        <f t="shared" si="179"/>
        <v>20</v>
      </c>
      <c r="KH18" s="922">
        <f t="shared" si="180"/>
        <v>2.4</v>
      </c>
      <c r="KI18" s="924" t="str">
        <f t="shared" si="181"/>
        <v>2.40</v>
      </c>
      <c r="KJ18" s="928" t="str">
        <f t="shared" si="182"/>
        <v>Lên lớp</v>
      </c>
      <c r="KK18" s="931">
        <f t="shared" si="183"/>
        <v>59</v>
      </c>
      <c r="KL18" s="922">
        <f t="shared" si="184"/>
        <v>2.3389830508474576</v>
      </c>
      <c r="KM18" s="924" t="str">
        <f t="shared" si="185"/>
        <v>2.34</v>
      </c>
      <c r="KN18" s="932">
        <f t="shared" si="186"/>
        <v>20</v>
      </c>
      <c r="KO18" s="840">
        <f t="shared" si="187"/>
        <v>6.5299999999999994</v>
      </c>
      <c r="KP18" s="933">
        <f t="shared" si="188"/>
        <v>2.4</v>
      </c>
      <c r="KQ18" s="934">
        <f t="shared" si="189"/>
        <v>59</v>
      </c>
      <c r="KR18" s="935">
        <f t="shared" si="190"/>
        <v>6.4576271186440675</v>
      </c>
      <c r="KS18" s="936">
        <f t="shared" si="191"/>
        <v>2.3389830508474576</v>
      </c>
      <c r="KT18" s="928" t="str">
        <f t="shared" si="192"/>
        <v>Lên lớp</v>
      </c>
      <c r="KU18" s="712"/>
      <c r="KV18" s="848">
        <v>6.8</v>
      </c>
      <c r="KW18" s="420">
        <v>5</v>
      </c>
      <c r="KX18" s="420"/>
      <c r="KY18" s="723">
        <f t="shared" si="193"/>
        <v>5.7</v>
      </c>
      <c r="KZ18" s="724">
        <f t="shared" si="194"/>
        <v>5.7</v>
      </c>
      <c r="LA18" s="799" t="str">
        <f t="shared" si="195"/>
        <v>5.7</v>
      </c>
      <c r="LB18" s="725" t="str">
        <f t="shared" si="196"/>
        <v>C</v>
      </c>
      <c r="LC18" s="726">
        <f t="shared" si="197"/>
        <v>2</v>
      </c>
      <c r="LD18" s="726" t="str">
        <f t="shared" si="198"/>
        <v>2.0</v>
      </c>
      <c r="LE18" s="727">
        <v>2</v>
      </c>
      <c r="LF18" s="728">
        <v>2</v>
      </c>
      <c r="LG18" s="706">
        <v>8.6</v>
      </c>
      <c r="LH18" s="420">
        <v>8</v>
      </c>
      <c r="LI18" s="420"/>
      <c r="LJ18" s="723">
        <f t="shared" si="199"/>
        <v>8.1999999999999993</v>
      </c>
      <c r="LK18" s="724">
        <f t="shared" si="200"/>
        <v>8.1999999999999993</v>
      </c>
      <c r="LL18" s="799" t="str">
        <f t="shared" si="201"/>
        <v>8.2</v>
      </c>
      <c r="LM18" s="725" t="str">
        <f t="shared" si="202"/>
        <v>B+</v>
      </c>
      <c r="LN18" s="726">
        <f t="shared" si="203"/>
        <v>3.5</v>
      </c>
      <c r="LO18" s="726" t="str">
        <f t="shared" si="204"/>
        <v>3.5</v>
      </c>
      <c r="LP18" s="1037">
        <v>2</v>
      </c>
      <c r="LQ18" s="728">
        <v>2</v>
      </c>
      <c r="LR18" s="848">
        <v>7.7</v>
      </c>
      <c r="LS18" s="420">
        <v>7</v>
      </c>
      <c r="LT18" s="420"/>
      <c r="LU18" s="6">
        <f t="shared" si="205"/>
        <v>7.3</v>
      </c>
      <c r="LV18" s="104">
        <f t="shared" si="206"/>
        <v>7.3</v>
      </c>
      <c r="LW18" s="784" t="str">
        <f t="shared" si="207"/>
        <v>7.3</v>
      </c>
      <c r="LX18" s="540" t="str">
        <f t="shared" si="208"/>
        <v>B</v>
      </c>
      <c r="LY18" s="539">
        <f t="shared" si="209"/>
        <v>3</v>
      </c>
      <c r="LZ18" s="539" t="str">
        <f t="shared" si="210"/>
        <v>3.0</v>
      </c>
      <c r="MA18" s="12">
        <v>4</v>
      </c>
      <c r="MB18" s="110">
        <v>4</v>
      </c>
      <c r="MC18" s="706">
        <v>6.6</v>
      </c>
      <c r="MD18" s="420">
        <v>8</v>
      </c>
      <c r="ME18" s="1124"/>
      <c r="MF18" s="900">
        <f t="shared" si="265"/>
        <v>7.4</v>
      </c>
      <c r="MG18" s="902">
        <f t="shared" si="266"/>
        <v>7.4</v>
      </c>
      <c r="MH18" s="904" t="str">
        <f t="shared" si="267"/>
        <v>7.4</v>
      </c>
      <c r="MI18" s="906" t="str">
        <f t="shared" si="268"/>
        <v>B</v>
      </c>
      <c r="MJ18" s="908">
        <f t="shared" si="269"/>
        <v>3</v>
      </c>
      <c r="MK18" s="908" t="str">
        <f t="shared" si="270"/>
        <v>3.0</v>
      </c>
      <c r="ML18" s="727">
        <v>2</v>
      </c>
      <c r="MM18" s="728">
        <v>2</v>
      </c>
      <c r="MN18" s="706">
        <v>9</v>
      </c>
      <c r="MO18" s="420">
        <v>8</v>
      </c>
      <c r="MP18" s="420"/>
      <c r="MQ18" s="900">
        <f t="shared" si="215"/>
        <v>8.4</v>
      </c>
      <c r="MR18" s="902">
        <f t="shared" si="216"/>
        <v>8.4</v>
      </c>
      <c r="MS18" s="904" t="str">
        <f t="shared" si="217"/>
        <v>8.4</v>
      </c>
      <c r="MT18" s="906" t="str">
        <f t="shared" si="218"/>
        <v>B+</v>
      </c>
      <c r="MU18" s="908">
        <f t="shared" si="219"/>
        <v>3.5</v>
      </c>
      <c r="MV18" s="908" t="str">
        <f t="shared" si="220"/>
        <v>3.5</v>
      </c>
      <c r="MW18" s="729">
        <v>2</v>
      </c>
      <c r="MX18" s="910">
        <v>2</v>
      </c>
      <c r="MY18" s="848">
        <v>7.5</v>
      </c>
      <c r="MZ18" s="420">
        <v>9</v>
      </c>
      <c r="NA18" s="420"/>
      <c r="NB18" s="900">
        <f t="shared" si="221"/>
        <v>8.4</v>
      </c>
      <c r="NC18" s="902">
        <f t="shared" si="222"/>
        <v>8.4</v>
      </c>
      <c r="ND18" s="904" t="str">
        <f t="shared" si="223"/>
        <v>8.4</v>
      </c>
      <c r="NE18" s="906" t="str">
        <f t="shared" si="224"/>
        <v>B+</v>
      </c>
      <c r="NF18" s="908">
        <f t="shared" si="225"/>
        <v>3.5</v>
      </c>
      <c r="NG18" s="908" t="str">
        <f t="shared" si="226"/>
        <v>3.5</v>
      </c>
      <c r="NH18" s="729">
        <v>2</v>
      </c>
      <c r="NI18" s="910">
        <v>2</v>
      </c>
      <c r="NJ18" s="848">
        <v>7.5</v>
      </c>
      <c r="NK18" s="420">
        <v>8</v>
      </c>
      <c r="NL18" s="420"/>
      <c r="NM18" s="900">
        <f t="shared" si="227"/>
        <v>7.8</v>
      </c>
      <c r="NN18" s="902">
        <f t="shared" si="228"/>
        <v>7.8</v>
      </c>
      <c r="NO18" s="904" t="str">
        <f t="shared" si="229"/>
        <v>7.8</v>
      </c>
      <c r="NP18" s="906" t="str">
        <f t="shared" si="230"/>
        <v>B</v>
      </c>
      <c r="NQ18" s="908">
        <f t="shared" si="231"/>
        <v>3</v>
      </c>
      <c r="NR18" s="908" t="str">
        <f t="shared" si="232"/>
        <v>3.0</v>
      </c>
      <c r="NS18" s="729">
        <v>2</v>
      </c>
      <c r="NT18" s="910">
        <v>2</v>
      </c>
      <c r="NU18" s="848">
        <v>7.5</v>
      </c>
      <c r="NV18" s="420">
        <v>9</v>
      </c>
      <c r="NW18" s="420"/>
      <c r="NX18" s="900">
        <f t="shared" si="233"/>
        <v>8.4</v>
      </c>
      <c r="NY18" s="902">
        <f t="shared" si="234"/>
        <v>8.4</v>
      </c>
      <c r="NZ18" s="904" t="str">
        <f t="shared" si="235"/>
        <v>8.4</v>
      </c>
      <c r="OA18" s="906" t="str">
        <f t="shared" si="236"/>
        <v>B+</v>
      </c>
      <c r="OB18" s="908">
        <f t="shared" si="237"/>
        <v>3.5</v>
      </c>
      <c r="OC18" s="908" t="str">
        <f t="shared" si="238"/>
        <v>3.5</v>
      </c>
      <c r="OD18" s="729">
        <v>2</v>
      </c>
      <c r="OE18" s="910">
        <v>2</v>
      </c>
      <c r="OF18" s="1069">
        <f t="shared" si="239"/>
        <v>18</v>
      </c>
      <c r="OG18" s="1070">
        <f t="shared" si="240"/>
        <v>3.1111111111111112</v>
      </c>
      <c r="OH18" s="1071" t="str">
        <f t="shared" si="241"/>
        <v>3.11</v>
      </c>
      <c r="OI18" s="1072" t="str">
        <f t="shared" si="242"/>
        <v>Lên lớp</v>
      </c>
      <c r="OJ18" s="1082">
        <f t="shared" si="243"/>
        <v>77</v>
      </c>
      <c r="OK18" s="1083">
        <f t="shared" si="244"/>
        <v>2.5194805194805197</v>
      </c>
      <c r="OL18" s="1084" t="str">
        <f t="shared" si="245"/>
        <v>2.52</v>
      </c>
      <c r="OM18" s="1082">
        <f t="shared" si="246"/>
        <v>18</v>
      </c>
      <c r="ON18" s="1075">
        <f t="shared" si="247"/>
        <v>3.1111111111111112</v>
      </c>
      <c r="OO18" s="1075">
        <f t="shared" si="248"/>
        <v>7.655555555555555</v>
      </c>
      <c r="OP18" s="1076">
        <f t="shared" si="249"/>
        <v>77</v>
      </c>
      <c r="OQ18" s="1079">
        <f t="shared" si="250"/>
        <v>6.7376623376623375</v>
      </c>
      <c r="OR18" s="1077">
        <f t="shared" si="251"/>
        <v>2.5194805194805197</v>
      </c>
      <c r="OS18" s="1072" t="str">
        <f t="shared" si="252"/>
        <v>Lên lớp</v>
      </c>
      <c r="OU18" s="1335">
        <v>8.5</v>
      </c>
      <c r="OV18" s="1335">
        <v>8.5</v>
      </c>
      <c r="OW18" s="1340"/>
      <c r="OX18" s="1413">
        <f t="shared" si="253"/>
        <v>8.5</v>
      </c>
      <c r="OY18" s="1414">
        <f t="shared" si="254"/>
        <v>8.5</v>
      </c>
      <c r="OZ18" s="1415" t="str">
        <f t="shared" si="255"/>
        <v>8.5</v>
      </c>
      <c r="PA18" s="1416" t="str">
        <f t="shared" si="256"/>
        <v>A</v>
      </c>
      <c r="PB18" s="1417">
        <f t="shared" si="257"/>
        <v>4</v>
      </c>
      <c r="PC18" s="1418" t="str">
        <f t="shared" si="258"/>
        <v>4.0</v>
      </c>
      <c r="PD18" s="1419">
        <v>6</v>
      </c>
      <c r="PE18" s="1427">
        <v>6</v>
      </c>
      <c r="PF18" s="1613">
        <v>8.6</v>
      </c>
      <c r="PG18" s="1335">
        <v>8.5</v>
      </c>
      <c r="PH18" s="1634">
        <f t="shared" si="259"/>
        <v>8.5</v>
      </c>
      <c r="PI18" s="1635" t="str">
        <f t="shared" si="260"/>
        <v>8.5</v>
      </c>
      <c r="PJ18" s="1636" t="str">
        <f t="shared" si="261"/>
        <v>A</v>
      </c>
      <c r="PK18" s="1637">
        <f t="shared" si="262"/>
        <v>4</v>
      </c>
      <c r="PL18" s="1637" t="str">
        <f t="shared" si="263"/>
        <v>4.0</v>
      </c>
      <c r="PM18" s="1638">
        <v>5</v>
      </c>
      <c r="PN18" s="1610">
        <v>5</v>
      </c>
      <c r="PO18" s="1511">
        <f t="shared" si="264"/>
        <v>11</v>
      </c>
      <c r="PP18" s="1070">
        <f t="shared" si="123"/>
        <v>4</v>
      </c>
    </row>
    <row r="19" spans="1:432" ht="18" x14ac:dyDescent="0.25">
      <c r="A19" s="273">
        <v>42</v>
      </c>
      <c r="B19" s="273" t="s">
        <v>23</v>
      </c>
      <c r="C19" s="273" t="s">
        <v>158</v>
      </c>
      <c r="D19" s="1597" t="s">
        <v>159</v>
      </c>
      <c r="E19" s="952" t="s">
        <v>160</v>
      </c>
      <c r="F19" s="20"/>
      <c r="G19" s="101" t="s">
        <v>161</v>
      </c>
      <c r="H19" s="273" t="s">
        <v>28</v>
      </c>
      <c r="I19" s="215" t="s">
        <v>162</v>
      </c>
      <c r="J19" s="257">
        <v>5.3</v>
      </c>
      <c r="K19" s="784" t="str">
        <f t="shared" si="0"/>
        <v>5.3</v>
      </c>
      <c r="L19" s="540" t="str">
        <f t="shared" si="1"/>
        <v>D+</v>
      </c>
      <c r="M19" s="539">
        <f t="shared" si="2"/>
        <v>1.5</v>
      </c>
      <c r="N19" s="208" t="str">
        <f t="shared" si="3"/>
        <v>1.5</v>
      </c>
      <c r="O19" s="257">
        <v>7.3</v>
      </c>
      <c r="P19" s="784" t="str">
        <f t="shared" si="4"/>
        <v>7.3</v>
      </c>
      <c r="Q19" s="540" t="str">
        <f t="shared" si="5"/>
        <v>B</v>
      </c>
      <c r="R19" s="539">
        <f t="shared" si="6"/>
        <v>3</v>
      </c>
      <c r="S19" s="208" t="str">
        <f t="shared" si="7"/>
        <v>3.0</v>
      </c>
      <c r="T19" s="257">
        <v>6.5</v>
      </c>
      <c r="U19" s="273">
        <v>7</v>
      </c>
      <c r="V19" s="20"/>
      <c r="W19" s="6">
        <f t="shared" si="8"/>
        <v>6.8</v>
      </c>
      <c r="X19" s="104">
        <f t="shared" si="9"/>
        <v>6.8</v>
      </c>
      <c r="Y19" s="784" t="str">
        <f t="shared" si="10"/>
        <v>6.8</v>
      </c>
      <c r="Z19" s="540" t="str">
        <f t="shared" si="11"/>
        <v>C+</v>
      </c>
      <c r="AA19" s="539">
        <f t="shared" si="12"/>
        <v>2.5</v>
      </c>
      <c r="AB19" s="539" t="str">
        <f t="shared" si="13"/>
        <v>2.5</v>
      </c>
      <c r="AC19" s="12">
        <v>3</v>
      </c>
      <c r="AD19" s="112">
        <v>3</v>
      </c>
      <c r="AE19" s="892">
        <v>6.2</v>
      </c>
      <c r="AF19" s="701">
        <v>7</v>
      </c>
      <c r="AG19" s="781"/>
      <c r="AH19" s="885">
        <f t="shared" si="14"/>
        <v>6.7</v>
      </c>
      <c r="AI19" s="886">
        <f t="shared" si="15"/>
        <v>6.7</v>
      </c>
      <c r="AJ19" s="786" t="str">
        <f t="shared" si="16"/>
        <v>6.7</v>
      </c>
      <c r="AK19" s="158" t="str">
        <f t="shared" si="17"/>
        <v>C+</v>
      </c>
      <c r="AL19" s="165">
        <f t="shared" si="18"/>
        <v>2.5</v>
      </c>
      <c r="AM19" s="165" t="str">
        <f t="shared" si="19"/>
        <v>2.5</v>
      </c>
      <c r="AN19" s="378">
        <v>3</v>
      </c>
      <c r="AO19" s="314">
        <v>3</v>
      </c>
      <c r="AP19" s="120">
        <v>6.3</v>
      </c>
      <c r="AQ19" s="273">
        <v>5</v>
      </c>
      <c r="AR19" s="20"/>
      <c r="AS19" s="6">
        <f t="shared" si="20"/>
        <v>5.5</v>
      </c>
      <c r="AT19" s="104">
        <f t="shared" si="21"/>
        <v>5.5</v>
      </c>
      <c r="AU19" s="784" t="str">
        <f t="shared" si="22"/>
        <v>5.5</v>
      </c>
      <c r="AV19" s="540" t="str">
        <f t="shared" si="23"/>
        <v>C</v>
      </c>
      <c r="AW19" s="539">
        <f t="shared" si="24"/>
        <v>2</v>
      </c>
      <c r="AX19" s="539" t="str">
        <f t="shared" si="25"/>
        <v>2.0</v>
      </c>
      <c r="AY19" s="12">
        <v>3</v>
      </c>
      <c r="AZ19" s="112">
        <v>3</v>
      </c>
      <c r="BA19" s="706">
        <v>7</v>
      </c>
      <c r="BB19" s="699">
        <v>5</v>
      </c>
      <c r="BC19" s="20"/>
      <c r="BD19" s="6">
        <f t="shared" si="26"/>
        <v>5.8</v>
      </c>
      <c r="BE19" s="104">
        <f t="shared" si="27"/>
        <v>5.8</v>
      </c>
      <c r="BF19" s="784" t="str">
        <f t="shared" si="28"/>
        <v>5.8</v>
      </c>
      <c r="BG19" s="540" t="str">
        <f t="shared" si="29"/>
        <v>C</v>
      </c>
      <c r="BH19" s="539">
        <f t="shared" si="30"/>
        <v>2</v>
      </c>
      <c r="BI19" s="539" t="str">
        <f t="shared" si="31"/>
        <v>2.0</v>
      </c>
      <c r="BJ19" s="12">
        <v>4</v>
      </c>
      <c r="BK19" s="112">
        <v>4</v>
      </c>
      <c r="BL19" s="706">
        <v>5.0999999999999996</v>
      </c>
      <c r="BM19" s="699">
        <v>3</v>
      </c>
      <c r="BN19" s="699">
        <v>6</v>
      </c>
      <c r="BO19" s="6">
        <f t="shared" si="32"/>
        <v>3.8</v>
      </c>
      <c r="BP19" s="104">
        <f t="shared" si="33"/>
        <v>5.6</v>
      </c>
      <c r="BQ19" s="784" t="str">
        <f t="shared" si="34"/>
        <v>5.6</v>
      </c>
      <c r="BR19" s="540" t="str">
        <f t="shared" si="35"/>
        <v>C</v>
      </c>
      <c r="BS19" s="539">
        <f t="shared" si="36"/>
        <v>2</v>
      </c>
      <c r="BT19" s="539" t="str">
        <f t="shared" si="37"/>
        <v>2.0</v>
      </c>
      <c r="BU19" s="12">
        <v>3</v>
      </c>
      <c r="BV19" s="110">
        <v>3</v>
      </c>
      <c r="BW19" s="706">
        <v>7</v>
      </c>
      <c r="BX19" s="420">
        <v>8</v>
      </c>
      <c r="BY19" s="420"/>
      <c r="BZ19" s="6">
        <f t="shared" si="38"/>
        <v>7.6</v>
      </c>
      <c r="CA19" s="104">
        <f t="shared" si="39"/>
        <v>7.6</v>
      </c>
      <c r="CB19" s="784" t="str">
        <f t="shared" si="40"/>
        <v>7.6</v>
      </c>
      <c r="CC19" s="540" t="str">
        <f t="shared" si="41"/>
        <v>B</v>
      </c>
      <c r="CD19" s="539">
        <f t="shared" si="42"/>
        <v>3</v>
      </c>
      <c r="CE19" s="539" t="str">
        <f t="shared" si="43"/>
        <v>3.0</v>
      </c>
      <c r="CF19" s="12">
        <v>2</v>
      </c>
      <c r="CG19" s="110">
        <v>2</v>
      </c>
      <c r="CH19" s="365">
        <f t="shared" si="44"/>
        <v>18</v>
      </c>
      <c r="CI19" s="363">
        <f t="shared" si="45"/>
        <v>2.2777777777777777</v>
      </c>
      <c r="CJ19" s="355" t="str">
        <f t="shared" si="46"/>
        <v>2.28</v>
      </c>
      <c r="CK19" s="356" t="str">
        <f t="shared" si="47"/>
        <v>Lên lớp</v>
      </c>
      <c r="CL19" s="357">
        <f t="shared" si="48"/>
        <v>18</v>
      </c>
      <c r="CM19" s="358">
        <f t="shared" si="49"/>
        <v>2.2777777777777777</v>
      </c>
      <c r="CN19" s="356" t="str">
        <f t="shared" si="50"/>
        <v>Lên lớp</v>
      </c>
      <c r="CO19" s="288"/>
      <c r="CP19" s="706">
        <v>5</v>
      </c>
      <c r="CQ19" s="699">
        <v>2</v>
      </c>
      <c r="CR19" s="699">
        <v>4</v>
      </c>
      <c r="CS19" s="6">
        <f t="shared" si="51"/>
        <v>3.2</v>
      </c>
      <c r="CT19" s="104">
        <f t="shared" si="52"/>
        <v>4.4000000000000004</v>
      </c>
      <c r="CU19" s="784" t="str">
        <f t="shared" si="53"/>
        <v>4.4</v>
      </c>
      <c r="CV19" s="540" t="str">
        <f t="shared" si="54"/>
        <v>D</v>
      </c>
      <c r="CW19" s="539">
        <f t="shared" si="55"/>
        <v>1</v>
      </c>
      <c r="CX19" s="539" t="str">
        <f t="shared" si="56"/>
        <v>1.0</v>
      </c>
      <c r="CY19" s="12">
        <v>2</v>
      </c>
      <c r="CZ19" s="488">
        <v>2</v>
      </c>
      <c r="DA19" s="120">
        <v>5.8</v>
      </c>
      <c r="DB19" s="273">
        <v>5</v>
      </c>
      <c r="DC19" s="273"/>
      <c r="DD19" s="6">
        <f t="shared" si="57"/>
        <v>5.3</v>
      </c>
      <c r="DE19" s="104">
        <f t="shared" si="58"/>
        <v>5.3</v>
      </c>
      <c r="DF19" s="784" t="str">
        <f t="shared" si="59"/>
        <v>5.3</v>
      </c>
      <c r="DG19" s="540" t="str">
        <f t="shared" si="60"/>
        <v>D+</v>
      </c>
      <c r="DH19" s="539">
        <f t="shared" si="61"/>
        <v>1.5</v>
      </c>
      <c r="DI19" s="539" t="str">
        <f t="shared" si="62"/>
        <v>1.5</v>
      </c>
      <c r="DJ19" s="12">
        <v>3</v>
      </c>
      <c r="DK19" s="488">
        <v>3</v>
      </c>
      <c r="DL19" s="316">
        <v>5</v>
      </c>
      <c r="DM19" s="699">
        <v>5</v>
      </c>
      <c r="DN19" s="699"/>
      <c r="DO19" s="6">
        <f t="shared" si="63"/>
        <v>5</v>
      </c>
      <c r="DP19" s="104">
        <f t="shared" si="64"/>
        <v>5</v>
      </c>
      <c r="DQ19" s="784" t="str">
        <f t="shared" si="65"/>
        <v>5.0</v>
      </c>
      <c r="DR19" s="540" t="str">
        <f t="shared" si="66"/>
        <v>D+</v>
      </c>
      <c r="DS19" s="539">
        <f t="shared" si="67"/>
        <v>1.5</v>
      </c>
      <c r="DT19" s="539" t="str">
        <f t="shared" si="68"/>
        <v>1.5</v>
      </c>
      <c r="DU19" s="12">
        <v>2</v>
      </c>
      <c r="DV19" s="488">
        <v>2</v>
      </c>
      <c r="DW19" s="706">
        <v>7.6</v>
      </c>
      <c r="DX19" s="699">
        <v>6</v>
      </c>
      <c r="DY19" s="699"/>
      <c r="DZ19" s="6">
        <f t="shared" si="69"/>
        <v>6.6</v>
      </c>
      <c r="EA19" s="104">
        <f t="shared" si="70"/>
        <v>6.6</v>
      </c>
      <c r="EB19" s="784" t="str">
        <f t="shared" si="71"/>
        <v>6.6</v>
      </c>
      <c r="EC19" s="540" t="str">
        <f t="shared" si="72"/>
        <v>C+</v>
      </c>
      <c r="ED19" s="539">
        <f t="shared" si="73"/>
        <v>2.5</v>
      </c>
      <c r="EE19" s="539" t="str">
        <f t="shared" si="74"/>
        <v>2.5</v>
      </c>
      <c r="EF19" s="12">
        <v>2</v>
      </c>
      <c r="EG19" s="488">
        <v>2</v>
      </c>
      <c r="EH19" s="706">
        <v>5.4</v>
      </c>
      <c r="EI19" s="699">
        <v>6</v>
      </c>
      <c r="EJ19" s="699"/>
      <c r="EK19" s="6">
        <f t="shared" si="75"/>
        <v>5.8</v>
      </c>
      <c r="EL19" s="104">
        <f t="shared" si="76"/>
        <v>5.8</v>
      </c>
      <c r="EM19" s="784" t="str">
        <f t="shared" si="77"/>
        <v>5.8</v>
      </c>
      <c r="EN19" s="540" t="str">
        <f t="shared" si="78"/>
        <v>C</v>
      </c>
      <c r="EO19" s="539">
        <f t="shared" si="79"/>
        <v>2</v>
      </c>
      <c r="EP19" s="539" t="str">
        <f t="shared" si="80"/>
        <v>2.0</v>
      </c>
      <c r="EQ19" s="12">
        <v>4</v>
      </c>
      <c r="ER19" s="488">
        <v>4</v>
      </c>
      <c r="ES19" s="706">
        <v>7</v>
      </c>
      <c r="ET19" s="699">
        <v>6</v>
      </c>
      <c r="EU19" s="699"/>
      <c r="EV19" s="6">
        <f t="shared" si="81"/>
        <v>6.4</v>
      </c>
      <c r="EW19" s="104">
        <f t="shared" si="82"/>
        <v>6.4</v>
      </c>
      <c r="EX19" s="784" t="str">
        <f t="shared" si="83"/>
        <v>6.4</v>
      </c>
      <c r="EY19" s="540" t="str">
        <f t="shared" si="84"/>
        <v>C</v>
      </c>
      <c r="EZ19" s="539">
        <f t="shared" si="85"/>
        <v>2</v>
      </c>
      <c r="FA19" s="539" t="str">
        <f t="shared" si="86"/>
        <v>2.0</v>
      </c>
      <c r="FB19" s="12">
        <v>2</v>
      </c>
      <c r="FC19" s="488">
        <v>2</v>
      </c>
      <c r="FD19" s="316">
        <v>5.7</v>
      </c>
      <c r="FE19" s="699">
        <v>7</v>
      </c>
      <c r="FF19" s="699"/>
      <c r="FG19" s="6">
        <f t="shared" si="87"/>
        <v>6.5</v>
      </c>
      <c r="FH19" s="104">
        <f t="shared" si="88"/>
        <v>6.5</v>
      </c>
      <c r="FI19" s="784" t="str">
        <f t="shared" si="89"/>
        <v>6.5</v>
      </c>
      <c r="FJ19" s="540" t="str">
        <f t="shared" si="90"/>
        <v>C+</v>
      </c>
      <c r="FK19" s="539">
        <f t="shared" si="91"/>
        <v>2.5</v>
      </c>
      <c r="FL19" s="539" t="str">
        <f t="shared" si="92"/>
        <v>2.5</v>
      </c>
      <c r="FM19" s="12">
        <v>3</v>
      </c>
      <c r="FN19" s="488">
        <v>3</v>
      </c>
      <c r="FO19" s="316">
        <v>6.4</v>
      </c>
      <c r="FP19" s="699">
        <v>6</v>
      </c>
      <c r="FQ19" s="699"/>
      <c r="FR19" s="6">
        <f t="shared" si="93"/>
        <v>6.2</v>
      </c>
      <c r="FS19" s="104">
        <f t="shared" si="94"/>
        <v>6.2</v>
      </c>
      <c r="FT19" s="784" t="str">
        <f t="shared" si="95"/>
        <v>6.2</v>
      </c>
      <c r="FU19" s="540" t="str">
        <f t="shared" si="96"/>
        <v>C</v>
      </c>
      <c r="FV19" s="539">
        <f t="shared" si="97"/>
        <v>2</v>
      </c>
      <c r="FW19" s="539" t="str">
        <f t="shared" si="98"/>
        <v>2.0</v>
      </c>
      <c r="FX19" s="12">
        <v>3</v>
      </c>
      <c r="FY19" s="488">
        <v>3</v>
      </c>
      <c r="FZ19" s="559">
        <f t="shared" si="99"/>
        <v>21</v>
      </c>
      <c r="GA19" s="354">
        <f t="shared" si="100"/>
        <v>1.9047619047619047</v>
      </c>
      <c r="GB19" s="355" t="str">
        <f t="shared" si="101"/>
        <v>1.90</v>
      </c>
      <c r="GC19" s="699" t="str">
        <f t="shared" si="102"/>
        <v>Lên lớp</v>
      </c>
      <c r="GD19" s="559">
        <f t="shared" si="103"/>
        <v>39</v>
      </c>
      <c r="GE19" s="354">
        <f t="shared" si="104"/>
        <v>2.0769230769230771</v>
      </c>
      <c r="GF19" s="355" t="str">
        <f t="shared" si="105"/>
        <v>2.08</v>
      </c>
      <c r="GG19" s="661">
        <f t="shared" si="106"/>
        <v>39</v>
      </c>
      <c r="GH19" s="789">
        <f t="shared" si="124"/>
        <v>6.0051282051282051</v>
      </c>
      <c r="GI19" s="662">
        <f t="shared" si="107"/>
        <v>2.0769230769230771</v>
      </c>
      <c r="GJ19" s="663" t="str">
        <f t="shared" si="108"/>
        <v>Lên lớp</v>
      </c>
      <c r="GK19" s="288"/>
      <c r="GL19" s="706">
        <v>6.3</v>
      </c>
      <c r="GM19" s="420">
        <v>5</v>
      </c>
      <c r="GN19" s="420"/>
      <c r="GO19" s="6">
        <f t="shared" si="125"/>
        <v>5.5</v>
      </c>
      <c r="GP19" s="104">
        <f t="shared" si="126"/>
        <v>5.5</v>
      </c>
      <c r="GQ19" s="784" t="str">
        <f t="shared" si="127"/>
        <v>5.5</v>
      </c>
      <c r="GR19" s="540" t="str">
        <f t="shared" si="128"/>
        <v>C</v>
      </c>
      <c r="GS19" s="539">
        <f t="shared" si="129"/>
        <v>2</v>
      </c>
      <c r="GT19" s="539" t="str">
        <f t="shared" si="130"/>
        <v>2.0</v>
      </c>
      <c r="GU19" s="12">
        <v>2</v>
      </c>
      <c r="GV19" s="110">
        <v>2</v>
      </c>
      <c r="GW19" s="706">
        <v>6.8</v>
      </c>
      <c r="GX19" s="420">
        <v>7</v>
      </c>
      <c r="GY19" s="834"/>
      <c r="GZ19" s="6">
        <f t="shared" si="131"/>
        <v>6.9</v>
      </c>
      <c r="HA19" s="104">
        <f t="shared" si="132"/>
        <v>6.9</v>
      </c>
      <c r="HB19" s="784" t="str">
        <f t="shared" si="133"/>
        <v>6.9</v>
      </c>
      <c r="HC19" s="540" t="str">
        <f t="shared" si="134"/>
        <v>C+</v>
      </c>
      <c r="HD19" s="539">
        <f t="shared" si="135"/>
        <v>2.5</v>
      </c>
      <c r="HE19" s="539" t="str">
        <f t="shared" si="136"/>
        <v>2.5</v>
      </c>
      <c r="HF19" s="12">
        <v>2</v>
      </c>
      <c r="HG19" s="110">
        <v>2</v>
      </c>
      <c r="HH19" s="706">
        <v>6.9</v>
      </c>
      <c r="HI19" s="420">
        <v>9</v>
      </c>
      <c r="HJ19" s="420"/>
      <c r="HK19" s="6">
        <f t="shared" si="137"/>
        <v>8.1999999999999993</v>
      </c>
      <c r="HL19" s="104">
        <f t="shared" si="138"/>
        <v>8.1999999999999993</v>
      </c>
      <c r="HM19" s="784" t="str">
        <f t="shared" si="139"/>
        <v>8.2</v>
      </c>
      <c r="HN19" s="540" t="str">
        <f t="shared" si="140"/>
        <v>B+</v>
      </c>
      <c r="HO19" s="539">
        <f t="shared" si="141"/>
        <v>3.5</v>
      </c>
      <c r="HP19" s="539" t="str">
        <f t="shared" si="142"/>
        <v>3.5</v>
      </c>
      <c r="HQ19" s="12">
        <v>3</v>
      </c>
      <c r="HR19" s="110">
        <v>3</v>
      </c>
      <c r="HS19" s="706">
        <v>5.4</v>
      </c>
      <c r="HT19" s="420">
        <v>6</v>
      </c>
      <c r="HU19" s="420"/>
      <c r="HV19" s="6">
        <f t="shared" si="143"/>
        <v>5.8</v>
      </c>
      <c r="HW19" s="104">
        <f t="shared" si="144"/>
        <v>5.8</v>
      </c>
      <c r="HX19" s="784" t="str">
        <f t="shared" si="145"/>
        <v>5.8</v>
      </c>
      <c r="HY19" s="540" t="str">
        <f t="shared" si="146"/>
        <v>C</v>
      </c>
      <c r="HZ19" s="539">
        <f t="shared" si="147"/>
        <v>2</v>
      </c>
      <c r="IA19" s="539" t="str">
        <f t="shared" si="148"/>
        <v>2.0</v>
      </c>
      <c r="IB19" s="12">
        <v>3</v>
      </c>
      <c r="IC19" s="110">
        <v>3</v>
      </c>
      <c r="ID19" s="706">
        <v>5.4</v>
      </c>
      <c r="IE19" s="420">
        <v>6</v>
      </c>
      <c r="IF19" s="420"/>
      <c r="IG19" s="6">
        <f t="shared" si="149"/>
        <v>5.8</v>
      </c>
      <c r="IH19" s="104">
        <f t="shared" si="150"/>
        <v>5.8</v>
      </c>
      <c r="II19" s="784" t="str">
        <f t="shared" si="151"/>
        <v>5.8</v>
      </c>
      <c r="IJ19" s="540" t="str">
        <f t="shared" si="152"/>
        <v>C</v>
      </c>
      <c r="IK19" s="539">
        <f t="shared" si="153"/>
        <v>2</v>
      </c>
      <c r="IL19" s="539" t="str">
        <f t="shared" si="154"/>
        <v>2.0</v>
      </c>
      <c r="IM19" s="12">
        <v>3</v>
      </c>
      <c r="IN19" s="110">
        <v>3</v>
      </c>
      <c r="IO19" s="1520">
        <v>7.3</v>
      </c>
      <c r="IP19" s="875">
        <v>7</v>
      </c>
      <c r="IQ19" s="875"/>
      <c r="IR19" s="424">
        <f t="shared" si="155"/>
        <v>7.1</v>
      </c>
      <c r="IS19" s="425">
        <f t="shared" si="156"/>
        <v>7.1</v>
      </c>
      <c r="IT19" s="1096" t="str">
        <f t="shared" si="157"/>
        <v>7.1</v>
      </c>
      <c r="IU19" s="426" t="str">
        <f t="shared" si="158"/>
        <v>B</v>
      </c>
      <c r="IV19" s="539">
        <f t="shared" si="159"/>
        <v>3</v>
      </c>
      <c r="IW19" s="539" t="str">
        <f t="shared" si="160"/>
        <v>3.0</v>
      </c>
      <c r="IX19" s="12">
        <v>2</v>
      </c>
      <c r="IY19" s="110">
        <v>2</v>
      </c>
      <c r="IZ19" s="848">
        <v>6</v>
      </c>
      <c r="JA19" s="420">
        <v>7</v>
      </c>
      <c r="JB19" s="420"/>
      <c r="JC19" s="6">
        <f t="shared" si="161"/>
        <v>6.6</v>
      </c>
      <c r="JD19" s="104">
        <f t="shared" si="162"/>
        <v>6.6</v>
      </c>
      <c r="JE19" s="784" t="str">
        <f t="shared" si="163"/>
        <v>6.6</v>
      </c>
      <c r="JF19" s="540" t="str">
        <f t="shared" si="164"/>
        <v>C+</v>
      </c>
      <c r="JG19" s="539">
        <f t="shared" si="165"/>
        <v>2.5</v>
      </c>
      <c r="JH19" s="539" t="str">
        <f t="shared" si="166"/>
        <v>2.5</v>
      </c>
      <c r="JI19" s="12">
        <v>3</v>
      </c>
      <c r="JJ19" s="110">
        <v>3</v>
      </c>
      <c r="JK19" s="706">
        <v>5</v>
      </c>
      <c r="JL19" s="834">
        <v>5</v>
      </c>
      <c r="JM19" s="420"/>
      <c r="JN19" s="6">
        <f t="shared" si="167"/>
        <v>5</v>
      </c>
      <c r="JO19" s="104">
        <f t="shared" si="168"/>
        <v>5</v>
      </c>
      <c r="JP19" s="784" t="str">
        <f t="shared" si="169"/>
        <v>5.0</v>
      </c>
      <c r="JQ19" s="540" t="str">
        <f t="shared" si="170"/>
        <v>D+</v>
      </c>
      <c r="JR19" s="539">
        <f t="shared" si="171"/>
        <v>1.5</v>
      </c>
      <c r="JS19" s="539" t="str">
        <f t="shared" si="172"/>
        <v>1.5</v>
      </c>
      <c r="JT19" s="12">
        <v>1</v>
      </c>
      <c r="JU19" s="110">
        <v>1</v>
      </c>
      <c r="JV19" s="706">
        <v>5.8</v>
      </c>
      <c r="JW19" s="895">
        <v>7</v>
      </c>
      <c r="JX19" s="297"/>
      <c r="JY19" s="6">
        <f t="shared" si="173"/>
        <v>6.5</v>
      </c>
      <c r="JZ19" s="104">
        <f t="shared" si="174"/>
        <v>6.5</v>
      </c>
      <c r="KA19" s="784" t="str">
        <f t="shared" si="175"/>
        <v>6.5</v>
      </c>
      <c r="KB19" s="540" t="str">
        <f t="shared" si="176"/>
        <v>C+</v>
      </c>
      <c r="KC19" s="539">
        <f t="shared" si="177"/>
        <v>2.5</v>
      </c>
      <c r="KD19" s="539" t="str">
        <f t="shared" si="178"/>
        <v>2.5</v>
      </c>
      <c r="KE19" s="12">
        <v>1</v>
      </c>
      <c r="KF19" s="110">
        <v>1</v>
      </c>
      <c r="KG19" s="920">
        <f t="shared" si="179"/>
        <v>20</v>
      </c>
      <c r="KH19" s="922">
        <f t="shared" si="180"/>
        <v>2.4500000000000002</v>
      </c>
      <c r="KI19" s="924" t="str">
        <f t="shared" si="181"/>
        <v>2.45</v>
      </c>
      <c r="KJ19" s="928" t="str">
        <f t="shared" si="182"/>
        <v>Lên lớp</v>
      </c>
      <c r="KK19" s="931">
        <f t="shared" si="183"/>
        <v>59</v>
      </c>
      <c r="KL19" s="922">
        <f t="shared" si="184"/>
        <v>2.2033898305084745</v>
      </c>
      <c r="KM19" s="924" t="str">
        <f t="shared" si="185"/>
        <v>2.20</v>
      </c>
      <c r="KN19" s="932">
        <f t="shared" si="186"/>
        <v>20</v>
      </c>
      <c r="KO19" s="840">
        <f t="shared" si="187"/>
        <v>6.4849999999999994</v>
      </c>
      <c r="KP19" s="933">
        <f t="shared" si="188"/>
        <v>2.4500000000000002</v>
      </c>
      <c r="KQ19" s="934">
        <f t="shared" si="189"/>
        <v>59</v>
      </c>
      <c r="KR19" s="935">
        <f t="shared" si="190"/>
        <v>6.167796610169491</v>
      </c>
      <c r="KS19" s="936">
        <f t="shared" si="191"/>
        <v>2.2033898305084745</v>
      </c>
      <c r="KT19" s="928" t="str">
        <f t="shared" si="192"/>
        <v>Lên lớp</v>
      </c>
      <c r="KU19" s="712"/>
      <c r="KV19" s="848">
        <v>6.8</v>
      </c>
      <c r="KW19" s="420">
        <v>3</v>
      </c>
      <c r="KX19" s="420"/>
      <c r="KY19" s="723">
        <f t="shared" si="193"/>
        <v>4.5</v>
      </c>
      <c r="KZ19" s="724">
        <f t="shared" si="194"/>
        <v>4.5</v>
      </c>
      <c r="LA19" s="799" t="str">
        <f t="shared" si="195"/>
        <v>4.5</v>
      </c>
      <c r="LB19" s="725" t="str">
        <f t="shared" si="196"/>
        <v>D</v>
      </c>
      <c r="LC19" s="726">
        <f t="shared" si="197"/>
        <v>1</v>
      </c>
      <c r="LD19" s="726" t="str">
        <f t="shared" si="198"/>
        <v>1.0</v>
      </c>
      <c r="LE19" s="727">
        <v>2</v>
      </c>
      <c r="LF19" s="728">
        <v>2</v>
      </c>
      <c r="LG19" s="706">
        <v>7</v>
      </c>
      <c r="LH19" s="420">
        <v>7</v>
      </c>
      <c r="LI19" s="420"/>
      <c r="LJ19" s="723">
        <f t="shared" si="199"/>
        <v>7</v>
      </c>
      <c r="LK19" s="724">
        <f t="shared" si="200"/>
        <v>7</v>
      </c>
      <c r="LL19" s="799" t="str">
        <f t="shared" si="201"/>
        <v>7.0</v>
      </c>
      <c r="LM19" s="725" t="str">
        <f t="shared" si="202"/>
        <v>B</v>
      </c>
      <c r="LN19" s="726">
        <f t="shared" si="203"/>
        <v>3</v>
      </c>
      <c r="LO19" s="726" t="str">
        <f t="shared" si="204"/>
        <v>3.0</v>
      </c>
      <c r="LP19" s="1037">
        <v>2</v>
      </c>
      <c r="LQ19" s="728">
        <v>2</v>
      </c>
      <c r="LR19" s="848">
        <v>6.3</v>
      </c>
      <c r="LS19" s="420">
        <v>6</v>
      </c>
      <c r="LT19" s="420"/>
      <c r="LU19" s="6">
        <f t="shared" si="205"/>
        <v>6.1</v>
      </c>
      <c r="LV19" s="104">
        <f t="shared" si="206"/>
        <v>6.1</v>
      </c>
      <c r="LW19" s="784" t="str">
        <f t="shared" si="207"/>
        <v>6.1</v>
      </c>
      <c r="LX19" s="540" t="str">
        <f t="shared" si="208"/>
        <v>C</v>
      </c>
      <c r="LY19" s="539">
        <f t="shared" si="209"/>
        <v>2</v>
      </c>
      <c r="LZ19" s="539" t="str">
        <f t="shared" si="210"/>
        <v>2.0</v>
      </c>
      <c r="MA19" s="12">
        <v>4</v>
      </c>
      <c r="MB19" s="110">
        <v>4</v>
      </c>
      <c r="MC19" s="706">
        <v>6</v>
      </c>
      <c r="MD19" s="420">
        <v>7</v>
      </c>
      <c r="ME19" s="1124"/>
      <c r="MF19" s="900">
        <f t="shared" si="265"/>
        <v>6.6</v>
      </c>
      <c r="MG19" s="902">
        <f t="shared" si="266"/>
        <v>6.6</v>
      </c>
      <c r="MH19" s="904" t="str">
        <f t="shared" si="267"/>
        <v>6.6</v>
      </c>
      <c r="MI19" s="906" t="str">
        <f t="shared" si="268"/>
        <v>C+</v>
      </c>
      <c r="MJ19" s="908">
        <f t="shared" si="269"/>
        <v>2.5</v>
      </c>
      <c r="MK19" s="908" t="str">
        <f t="shared" si="270"/>
        <v>2.5</v>
      </c>
      <c r="ML19" s="727">
        <v>2</v>
      </c>
      <c r="MM19" s="728">
        <v>2</v>
      </c>
      <c r="MN19" s="774"/>
      <c r="MO19" s="420"/>
      <c r="MP19" s="420"/>
      <c r="MQ19" s="900">
        <f t="shared" si="215"/>
        <v>0</v>
      </c>
      <c r="MR19" s="902">
        <f t="shared" si="216"/>
        <v>0</v>
      </c>
      <c r="MS19" s="904" t="str">
        <f t="shared" si="217"/>
        <v>0.0</v>
      </c>
      <c r="MT19" s="906" t="str">
        <f t="shared" si="218"/>
        <v>F</v>
      </c>
      <c r="MU19" s="908">
        <f t="shared" si="219"/>
        <v>0</v>
      </c>
      <c r="MV19" s="908" t="str">
        <f t="shared" si="220"/>
        <v>0.0</v>
      </c>
      <c r="MW19" s="729">
        <v>2</v>
      </c>
      <c r="MX19" s="910"/>
      <c r="MY19" s="848">
        <v>7</v>
      </c>
      <c r="MZ19" s="420">
        <v>7</v>
      </c>
      <c r="NA19" s="420"/>
      <c r="NB19" s="900">
        <f t="shared" si="221"/>
        <v>7</v>
      </c>
      <c r="NC19" s="902">
        <f t="shared" si="222"/>
        <v>7</v>
      </c>
      <c r="ND19" s="904" t="str">
        <f t="shared" si="223"/>
        <v>7.0</v>
      </c>
      <c r="NE19" s="906" t="str">
        <f t="shared" si="224"/>
        <v>B</v>
      </c>
      <c r="NF19" s="908">
        <f t="shared" si="225"/>
        <v>3</v>
      </c>
      <c r="NG19" s="908" t="str">
        <f t="shared" si="226"/>
        <v>3.0</v>
      </c>
      <c r="NH19" s="729">
        <v>2</v>
      </c>
      <c r="NI19" s="910">
        <v>2</v>
      </c>
      <c r="NJ19" s="848">
        <v>7.3</v>
      </c>
      <c r="NK19" s="420">
        <v>8</v>
      </c>
      <c r="NL19" s="420"/>
      <c r="NM19" s="900">
        <f t="shared" si="227"/>
        <v>7.7</v>
      </c>
      <c r="NN19" s="902">
        <f t="shared" si="228"/>
        <v>7.7</v>
      </c>
      <c r="NO19" s="904" t="str">
        <f t="shared" si="229"/>
        <v>7.7</v>
      </c>
      <c r="NP19" s="906" t="str">
        <f t="shared" si="230"/>
        <v>B</v>
      </c>
      <c r="NQ19" s="908">
        <f t="shared" si="231"/>
        <v>3</v>
      </c>
      <c r="NR19" s="908" t="str">
        <f t="shared" si="232"/>
        <v>3.0</v>
      </c>
      <c r="NS19" s="729">
        <v>2</v>
      </c>
      <c r="NT19" s="910">
        <v>2</v>
      </c>
      <c r="NU19" s="848">
        <v>7</v>
      </c>
      <c r="NV19" s="420">
        <v>7</v>
      </c>
      <c r="NW19" s="420"/>
      <c r="NX19" s="900">
        <f t="shared" si="233"/>
        <v>7</v>
      </c>
      <c r="NY19" s="902">
        <f t="shared" si="234"/>
        <v>7</v>
      </c>
      <c r="NZ19" s="904" t="str">
        <f t="shared" si="235"/>
        <v>7.0</v>
      </c>
      <c r="OA19" s="906" t="str">
        <f t="shared" si="236"/>
        <v>B</v>
      </c>
      <c r="OB19" s="908">
        <f t="shared" si="237"/>
        <v>3</v>
      </c>
      <c r="OC19" s="908" t="str">
        <f t="shared" si="238"/>
        <v>3.0</v>
      </c>
      <c r="OD19" s="729">
        <v>2</v>
      </c>
      <c r="OE19" s="910">
        <v>2</v>
      </c>
      <c r="OF19" s="1069">
        <f t="shared" si="239"/>
        <v>18</v>
      </c>
      <c r="OG19" s="1070">
        <f t="shared" si="240"/>
        <v>2.1666666666666665</v>
      </c>
      <c r="OH19" s="1071" t="str">
        <f t="shared" si="241"/>
        <v>2.17</v>
      </c>
      <c r="OI19" s="1072" t="str">
        <f t="shared" si="242"/>
        <v>Lên lớp</v>
      </c>
      <c r="OJ19" s="1082">
        <f t="shared" si="243"/>
        <v>77</v>
      </c>
      <c r="OK19" s="1083">
        <f t="shared" si="244"/>
        <v>2.1948051948051948</v>
      </c>
      <c r="OL19" s="1084" t="str">
        <f t="shared" si="245"/>
        <v>2.19</v>
      </c>
      <c r="OM19" s="1082">
        <f t="shared" si="246"/>
        <v>16</v>
      </c>
      <c r="ON19" s="1075">
        <f t="shared" si="247"/>
        <v>2.4375</v>
      </c>
      <c r="OO19" s="1075">
        <f t="shared" si="248"/>
        <v>6.5</v>
      </c>
      <c r="OP19" s="1076">
        <f t="shared" si="249"/>
        <v>75</v>
      </c>
      <c r="OQ19" s="1079">
        <f t="shared" si="250"/>
        <v>6.2386666666666661</v>
      </c>
      <c r="OR19" s="1077">
        <f t="shared" si="251"/>
        <v>2.2533333333333334</v>
      </c>
      <c r="OS19" s="1072" t="str">
        <f t="shared" si="252"/>
        <v>Lên lớp</v>
      </c>
      <c r="OU19" s="1335">
        <v>7.8</v>
      </c>
      <c r="OV19" s="1340">
        <v>7</v>
      </c>
      <c r="OW19" s="1340"/>
      <c r="OX19" s="1413">
        <f t="shared" si="253"/>
        <v>7.3</v>
      </c>
      <c r="OY19" s="1414">
        <f t="shared" si="254"/>
        <v>7.3</v>
      </c>
      <c r="OZ19" s="1415" t="str">
        <f t="shared" si="255"/>
        <v>7.3</v>
      </c>
      <c r="PA19" s="1416" t="str">
        <f t="shared" si="256"/>
        <v>B</v>
      </c>
      <c r="PB19" s="1417">
        <f t="shared" si="257"/>
        <v>3</v>
      </c>
      <c r="PC19" s="1418" t="str">
        <f t="shared" si="258"/>
        <v>3.0</v>
      </c>
      <c r="PD19" s="1419">
        <v>6</v>
      </c>
      <c r="PE19" s="1427">
        <v>6</v>
      </c>
      <c r="PF19" s="1613">
        <v>7.1</v>
      </c>
      <c r="PG19" s="1335">
        <v>6.5</v>
      </c>
      <c r="PH19" s="1634">
        <f t="shared" si="259"/>
        <v>6.7</v>
      </c>
      <c r="PI19" s="1635" t="str">
        <f t="shared" si="260"/>
        <v>6.7</v>
      </c>
      <c r="PJ19" s="1636" t="str">
        <f t="shared" si="261"/>
        <v>C+</v>
      </c>
      <c r="PK19" s="1637">
        <f t="shared" si="262"/>
        <v>2.5</v>
      </c>
      <c r="PL19" s="1637" t="str">
        <f t="shared" si="263"/>
        <v>2.5</v>
      </c>
      <c r="PM19" s="1638">
        <v>5</v>
      </c>
      <c r="PN19" s="1610">
        <v>5</v>
      </c>
      <c r="PO19" s="1511">
        <f t="shared" si="264"/>
        <v>11</v>
      </c>
      <c r="PP19" s="1070">
        <f t="shared" si="123"/>
        <v>2.7727272727272729</v>
      </c>
    </row>
    <row r="20" spans="1:432" ht="18" x14ac:dyDescent="0.25">
      <c r="A20" s="273">
        <v>44</v>
      </c>
      <c r="B20" s="273" t="s">
        <v>23</v>
      </c>
      <c r="C20" s="273" t="s">
        <v>167</v>
      </c>
      <c r="D20" s="391" t="s">
        <v>108</v>
      </c>
      <c r="E20" s="392" t="s">
        <v>28</v>
      </c>
      <c r="F20" s="20"/>
      <c r="G20" s="101" t="s">
        <v>168</v>
      </c>
      <c r="H20" s="273" t="s">
        <v>28</v>
      </c>
      <c r="I20" s="215" t="s">
        <v>169</v>
      </c>
      <c r="J20" s="257">
        <v>6.3</v>
      </c>
      <c r="K20" s="784" t="str">
        <f t="shared" si="0"/>
        <v>6.3</v>
      </c>
      <c r="L20" s="540" t="str">
        <f t="shared" si="1"/>
        <v>C</v>
      </c>
      <c r="M20" s="539">
        <f t="shared" si="2"/>
        <v>2</v>
      </c>
      <c r="N20" s="208" t="str">
        <f t="shared" si="3"/>
        <v>2.0</v>
      </c>
      <c r="O20" s="257">
        <v>6.5</v>
      </c>
      <c r="P20" s="784" t="str">
        <f t="shared" si="4"/>
        <v>6.5</v>
      </c>
      <c r="Q20" s="540" t="str">
        <f t="shared" si="5"/>
        <v>C+</v>
      </c>
      <c r="R20" s="539">
        <f t="shared" si="6"/>
        <v>2.5</v>
      </c>
      <c r="S20" s="208" t="str">
        <f t="shared" si="7"/>
        <v>2.5</v>
      </c>
      <c r="T20" s="257">
        <v>6.7</v>
      </c>
      <c r="U20" s="273">
        <v>6</v>
      </c>
      <c r="V20" s="20"/>
      <c r="W20" s="6">
        <f t="shared" si="8"/>
        <v>6.3</v>
      </c>
      <c r="X20" s="104">
        <f t="shared" si="9"/>
        <v>6.3</v>
      </c>
      <c r="Y20" s="784" t="str">
        <f t="shared" si="10"/>
        <v>6.3</v>
      </c>
      <c r="Z20" s="540" t="str">
        <f t="shared" si="11"/>
        <v>C</v>
      </c>
      <c r="AA20" s="539">
        <f t="shared" si="12"/>
        <v>2</v>
      </c>
      <c r="AB20" s="539" t="str">
        <f t="shared" si="13"/>
        <v>2.0</v>
      </c>
      <c r="AC20" s="12">
        <v>3</v>
      </c>
      <c r="AD20" s="112">
        <v>3</v>
      </c>
      <c r="AE20" s="257">
        <v>5.2</v>
      </c>
      <c r="AF20" s="699">
        <v>3</v>
      </c>
      <c r="AG20" s="273">
        <v>5</v>
      </c>
      <c r="AH20" s="163">
        <f t="shared" si="14"/>
        <v>3.9</v>
      </c>
      <c r="AI20" s="164">
        <f t="shared" si="15"/>
        <v>5.0999999999999996</v>
      </c>
      <c r="AJ20" s="786" t="str">
        <f t="shared" si="16"/>
        <v>5.1</v>
      </c>
      <c r="AK20" s="158" t="str">
        <f t="shared" si="17"/>
        <v>D+</v>
      </c>
      <c r="AL20" s="165">
        <f t="shared" si="18"/>
        <v>1.5</v>
      </c>
      <c r="AM20" s="165" t="str">
        <f t="shared" si="19"/>
        <v>1.5</v>
      </c>
      <c r="AN20" s="378">
        <v>3</v>
      </c>
      <c r="AO20" s="314">
        <v>3</v>
      </c>
      <c r="AP20" s="120">
        <v>6.3</v>
      </c>
      <c r="AQ20" s="269"/>
      <c r="AR20" s="273">
        <v>5</v>
      </c>
      <c r="AS20" s="6">
        <f t="shared" si="20"/>
        <v>2.5</v>
      </c>
      <c r="AT20" s="104">
        <f t="shared" si="21"/>
        <v>5.5</v>
      </c>
      <c r="AU20" s="784" t="str">
        <f t="shared" si="22"/>
        <v>5.5</v>
      </c>
      <c r="AV20" s="540" t="str">
        <f t="shared" si="23"/>
        <v>C</v>
      </c>
      <c r="AW20" s="539">
        <f t="shared" si="24"/>
        <v>2</v>
      </c>
      <c r="AX20" s="539" t="str">
        <f t="shared" si="25"/>
        <v>2.0</v>
      </c>
      <c r="AY20" s="12">
        <v>3</v>
      </c>
      <c r="AZ20" s="112">
        <v>3</v>
      </c>
      <c r="BA20" s="706">
        <v>7.2</v>
      </c>
      <c r="BB20" s="699">
        <v>6</v>
      </c>
      <c r="BC20" s="20"/>
      <c r="BD20" s="6">
        <f t="shared" si="26"/>
        <v>6.5</v>
      </c>
      <c r="BE20" s="104">
        <f t="shared" si="27"/>
        <v>6.5</v>
      </c>
      <c r="BF20" s="784" t="str">
        <f t="shared" si="28"/>
        <v>6.5</v>
      </c>
      <c r="BG20" s="540" t="str">
        <f t="shared" si="29"/>
        <v>C+</v>
      </c>
      <c r="BH20" s="539">
        <f t="shared" si="30"/>
        <v>2.5</v>
      </c>
      <c r="BI20" s="539" t="str">
        <f t="shared" si="31"/>
        <v>2.5</v>
      </c>
      <c r="BJ20" s="12">
        <v>4</v>
      </c>
      <c r="BK20" s="112">
        <v>4</v>
      </c>
      <c r="BL20" s="706">
        <v>5.0999999999999996</v>
      </c>
      <c r="BM20" s="699">
        <v>6</v>
      </c>
      <c r="BN20" s="699"/>
      <c r="BO20" s="6">
        <f t="shared" si="32"/>
        <v>5.6</v>
      </c>
      <c r="BP20" s="104">
        <f t="shared" si="33"/>
        <v>5.6</v>
      </c>
      <c r="BQ20" s="784" t="str">
        <f t="shared" si="34"/>
        <v>5.6</v>
      </c>
      <c r="BR20" s="540" t="str">
        <f t="shared" si="35"/>
        <v>C</v>
      </c>
      <c r="BS20" s="539">
        <f t="shared" si="36"/>
        <v>2</v>
      </c>
      <c r="BT20" s="539" t="str">
        <f t="shared" si="37"/>
        <v>2.0</v>
      </c>
      <c r="BU20" s="12">
        <v>3</v>
      </c>
      <c r="BV20" s="110">
        <v>3</v>
      </c>
      <c r="BW20" s="706">
        <v>6.3</v>
      </c>
      <c r="BX20" s="420">
        <v>8</v>
      </c>
      <c r="BY20" s="420"/>
      <c r="BZ20" s="6">
        <f t="shared" si="38"/>
        <v>7.3</v>
      </c>
      <c r="CA20" s="104">
        <f t="shared" si="39"/>
        <v>7.3</v>
      </c>
      <c r="CB20" s="784" t="str">
        <f t="shared" si="40"/>
        <v>7.3</v>
      </c>
      <c r="CC20" s="540" t="str">
        <f t="shared" si="41"/>
        <v>B</v>
      </c>
      <c r="CD20" s="539">
        <f t="shared" si="42"/>
        <v>3</v>
      </c>
      <c r="CE20" s="539" t="str">
        <f t="shared" si="43"/>
        <v>3.0</v>
      </c>
      <c r="CF20" s="12">
        <v>2</v>
      </c>
      <c r="CG20" s="110">
        <v>2</v>
      </c>
      <c r="CH20" s="365">
        <f t="shared" si="44"/>
        <v>18</v>
      </c>
      <c r="CI20" s="363">
        <f t="shared" si="45"/>
        <v>2.1388888888888888</v>
      </c>
      <c r="CJ20" s="355" t="str">
        <f t="shared" si="46"/>
        <v>2.14</v>
      </c>
      <c r="CK20" s="356" t="str">
        <f t="shared" si="47"/>
        <v>Lên lớp</v>
      </c>
      <c r="CL20" s="357">
        <f t="shared" si="48"/>
        <v>18</v>
      </c>
      <c r="CM20" s="358">
        <f t="shared" si="49"/>
        <v>2.1388888888888888</v>
      </c>
      <c r="CN20" s="356" t="str">
        <f t="shared" si="50"/>
        <v>Lên lớp</v>
      </c>
      <c r="CO20" s="288"/>
      <c r="CP20" s="706">
        <v>7.7</v>
      </c>
      <c r="CQ20" s="699">
        <v>6</v>
      </c>
      <c r="CR20" s="699"/>
      <c r="CS20" s="6">
        <f t="shared" si="51"/>
        <v>6.7</v>
      </c>
      <c r="CT20" s="104">
        <f t="shared" si="52"/>
        <v>6.7</v>
      </c>
      <c r="CU20" s="784" t="str">
        <f t="shared" si="53"/>
        <v>6.7</v>
      </c>
      <c r="CV20" s="540" t="str">
        <f t="shared" si="54"/>
        <v>C+</v>
      </c>
      <c r="CW20" s="539">
        <f t="shared" si="55"/>
        <v>2.5</v>
      </c>
      <c r="CX20" s="539" t="str">
        <f t="shared" si="56"/>
        <v>2.5</v>
      </c>
      <c r="CY20" s="12">
        <v>2</v>
      </c>
      <c r="CZ20" s="488">
        <v>2</v>
      </c>
      <c r="DA20" s="120">
        <v>5.6</v>
      </c>
      <c r="DB20" s="273">
        <v>3</v>
      </c>
      <c r="DC20" s="273"/>
      <c r="DD20" s="6">
        <f t="shared" si="57"/>
        <v>4</v>
      </c>
      <c r="DE20" s="104">
        <f t="shared" si="58"/>
        <v>4</v>
      </c>
      <c r="DF20" s="784" t="str">
        <f t="shared" si="59"/>
        <v>4.0</v>
      </c>
      <c r="DG20" s="540" t="str">
        <f t="shared" si="60"/>
        <v>D</v>
      </c>
      <c r="DH20" s="539">
        <f t="shared" si="61"/>
        <v>1</v>
      </c>
      <c r="DI20" s="539" t="str">
        <f t="shared" si="62"/>
        <v>1.0</v>
      </c>
      <c r="DJ20" s="12">
        <v>3</v>
      </c>
      <c r="DK20" s="488">
        <v>3</v>
      </c>
      <c r="DL20" s="316">
        <v>6.5</v>
      </c>
      <c r="DM20" s="699">
        <v>5</v>
      </c>
      <c r="DN20" s="699"/>
      <c r="DO20" s="6">
        <f t="shared" si="63"/>
        <v>5.6</v>
      </c>
      <c r="DP20" s="104">
        <f t="shared" si="64"/>
        <v>5.6</v>
      </c>
      <c r="DQ20" s="784" t="str">
        <f t="shared" si="65"/>
        <v>5.6</v>
      </c>
      <c r="DR20" s="540" t="str">
        <f t="shared" si="66"/>
        <v>C</v>
      </c>
      <c r="DS20" s="539">
        <f t="shared" si="67"/>
        <v>2</v>
      </c>
      <c r="DT20" s="539" t="str">
        <f t="shared" si="68"/>
        <v>2.0</v>
      </c>
      <c r="DU20" s="12">
        <v>2</v>
      </c>
      <c r="DV20" s="488">
        <v>2</v>
      </c>
      <c r="DW20" s="706">
        <v>8</v>
      </c>
      <c r="DX20" s="699">
        <v>5</v>
      </c>
      <c r="DY20" s="699"/>
      <c r="DZ20" s="6">
        <f t="shared" si="69"/>
        <v>6.2</v>
      </c>
      <c r="EA20" s="104">
        <f t="shared" si="70"/>
        <v>6.2</v>
      </c>
      <c r="EB20" s="784" t="str">
        <f t="shared" si="71"/>
        <v>6.2</v>
      </c>
      <c r="EC20" s="540" t="str">
        <f t="shared" si="72"/>
        <v>C</v>
      </c>
      <c r="ED20" s="539">
        <f t="shared" si="73"/>
        <v>2</v>
      </c>
      <c r="EE20" s="539" t="str">
        <f t="shared" si="74"/>
        <v>2.0</v>
      </c>
      <c r="EF20" s="12">
        <v>2</v>
      </c>
      <c r="EG20" s="488">
        <v>2</v>
      </c>
      <c r="EH20" s="706">
        <v>7</v>
      </c>
      <c r="EI20" s="699">
        <v>8</v>
      </c>
      <c r="EJ20" s="699"/>
      <c r="EK20" s="6">
        <f t="shared" si="75"/>
        <v>7.6</v>
      </c>
      <c r="EL20" s="104">
        <f t="shared" si="76"/>
        <v>7.6</v>
      </c>
      <c r="EM20" s="784" t="str">
        <f t="shared" si="77"/>
        <v>7.6</v>
      </c>
      <c r="EN20" s="540" t="str">
        <f t="shared" si="78"/>
        <v>B</v>
      </c>
      <c r="EO20" s="539">
        <f t="shared" si="79"/>
        <v>3</v>
      </c>
      <c r="EP20" s="539" t="str">
        <f t="shared" si="80"/>
        <v>3.0</v>
      </c>
      <c r="EQ20" s="12">
        <v>4</v>
      </c>
      <c r="ER20" s="488">
        <v>4</v>
      </c>
      <c r="ES20" s="706">
        <v>7</v>
      </c>
      <c r="ET20" s="699">
        <v>5</v>
      </c>
      <c r="EU20" s="699"/>
      <c r="EV20" s="6">
        <f t="shared" si="81"/>
        <v>5.8</v>
      </c>
      <c r="EW20" s="104">
        <f t="shared" si="82"/>
        <v>5.8</v>
      </c>
      <c r="EX20" s="784" t="str">
        <f t="shared" si="83"/>
        <v>5.8</v>
      </c>
      <c r="EY20" s="540" t="str">
        <f t="shared" si="84"/>
        <v>C</v>
      </c>
      <c r="EZ20" s="539">
        <f t="shared" si="85"/>
        <v>2</v>
      </c>
      <c r="FA20" s="539" t="str">
        <f t="shared" si="86"/>
        <v>2.0</v>
      </c>
      <c r="FB20" s="12">
        <v>2</v>
      </c>
      <c r="FC20" s="488">
        <v>2</v>
      </c>
      <c r="FD20" s="316">
        <v>7.3</v>
      </c>
      <c r="FE20" s="699">
        <v>8</v>
      </c>
      <c r="FF20" s="699"/>
      <c r="FG20" s="6">
        <f t="shared" si="87"/>
        <v>7.7</v>
      </c>
      <c r="FH20" s="104">
        <f t="shared" si="88"/>
        <v>7.7</v>
      </c>
      <c r="FI20" s="784" t="str">
        <f t="shared" si="89"/>
        <v>7.7</v>
      </c>
      <c r="FJ20" s="540" t="str">
        <f t="shared" si="90"/>
        <v>B</v>
      </c>
      <c r="FK20" s="539">
        <f t="shared" si="91"/>
        <v>3</v>
      </c>
      <c r="FL20" s="539" t="str">
        <f t="shared" si="92"/>
        <v>3.0</v>
      </c>
      <c r="FM20" s="12">
        <v>3</v>
      </c>
      <c r="FN20" s="488">
        <v>3</v>
      </c>
      <c r="FO20" s="316">
        <v>7.6</v>
      </c>
      <c r="FP20" s="699">
        <v>8</v>
      </c>
      <c r="FQ20" s="699"/>
      <c r="FR20" s="6">
        <f t="shared" si="93"/>
        <v>7.8</v>
      </c>
      <c r="FS20" s="104">
        <f t="shared" si="94"/>
        <v>7.8</v>
      </c>
      <c r="FT20" s="784" t="str">
        <f t="shared" si="95"/>
        <v>7.8</v>
      </c>
      <c r="FU20" s="540" t="str">
        <f t="shared" si="96"/>
        <v>B</v>
      </c>
      <c r="FV20" s="539">
        <f t="shared" si="97"/>
        <v>3</v>
      </c>
      <c r="FW20" s="539" t="str">
        <f t="shared" si="98"/>
        <v>3.0</v>
      </c>
      <c r="FX20" s="12">
        <v>3</v>
      </c>
      <c r="FY20" s="488">
        <v>3</v>
      </c>
      <c r="FZ20" s="559">
        <f t="shared" si="99"/>
        <v>21</v>
      </c>
      <c r="GA20" s="354">
        <f t="shared" si="100"/>
        <v>2.3809523809523809</v>
      </c>
      <c r="GB20" s="355" t="str">
        <f t="shared" si="101"/>
        <v>2.38</v>
      </c>
      <c r="GC20" s="699" t="str">
        <f t="shared" si="102"/>
        <v>Lên lớp</v>
      </c>
      <c r="GD20" s="559">
        <f t="shared" si="103"/>
        <v>39</v>
      </c>
      <c r="GE20" s="354">
        <f t="shared" si="104"/>
        <v>2.2692307692307692</v>
      </c>
      <c r="GF20" s="355" t="str">
        <f t="shared" si="105"/>
        <v>2.27</v>
      </c>
      <c r="GG20" s="661">
        <f t="shared" si="106"/>
        <v>39</v>
      </c>
      <c r="GH20" s="789">
        <f t="shared" si="124"/>
        <v>6.2974358974358973</v>
      </c>
      <c r="GI20" s="662">
        <f t="shared" si="107"/>
        <v>2.2692307692307692</v>
      </c>
      <c r="GJ20" s="663" t="str">
        <f t="shared" si="108"/>
        <v>Lên lớp</v>
      </c>
      <c r="GK20" s="288"/>
      <c r="GL20" s="706">
        <v>7.3</v>
      </c>
      <c r="GM20" s="420">
        <v>3</v>
      </c>
      <c r="GN20" s="420"/>
      <c r="GO20" s="6">
        <f t="shared" si="125"/>
        <v>4.7</v>
      </c>
      <c r="GP20" s="104">
        <f t="shared" si="126"/>
        <v>4.7</v>
      </c>
      <c r="GQ20" s="784" t="str">
        <f t="shared" si="127"/>
        <v>4.7</v>
      </c>
      <c r="GR20" s="540" t="str">
        <f t="shared" si="128"/>
        <v>D</v>
      </c>
      <c r="GS20" s="539">
        <f t="shared" si="129"/>
        <v>1</v>
      </c>
      <c r="GT20" s="539" t="str">
        <f t="shared" si="130"/>
        <v>1.0</v>
      </c>
      <c r="GU20" s="12">
        <v>2</v>
      </c>
      <c r="GV20" s="110">
        <v>2</v>
      </c>
      <c r="GW20" s="706">
        <v>7</v>
      </c>
      <c r="GX20" s="420">
        <v>1</v>
      </c>
      <c r="GY20" s="834">
        <v>7</v>
      </c>
      <c r="GZ20" s="6">
        <f t="shared" si="131"/>
        <v>3.4</v>
      </c>
      <c r="HA20" s="104">
        <f t="shared" si="132"/>
        <v>7</v>
      </c>
      <c r="HB20" s="784" t="str">
        <f t="shared" si="133"/>
        <v>7.0</v>
      </c>
      <c r="HC20" s="540" t="str">
        <f t="shared" si="134"/>
        <v>B</v>
      </c>
      <c r="HD20" s="539">
        <f t="shared" si="135"/>
        <v>3</v>
      </c>
      <c r="HE20" s="539" t="str">
        <f t="shared" si="136"/>
        <v>3.0</v>
      </c>
      <c r="HF20" s="12">
        <v>2</v>
      </c>
      <c r="HG20" s="110">
        <v>2</v>
      </c>
      <c r="HH20" s="706">
        <v>8</v>
      </c>
      <c r="HI20" s="420">
        <v>9</v>
      </c>
      <c r="HJ20" s="420"/>
      <c r="HK20" s="6">
        <f t="shared" si="137"/>
        <v>8.6</v>
      </c>
      <c r="HL20" s="104">
        <f t="shared" si="138"/>
        <v>8.6</v>
      </c>
      <c r="HM20" s="784" t="str">
        <f t="shared" si="139"/>
        <v>8.6</v>
      </c>
      <c r="HN20" s="540" t="str">
        <f t="shared" si="140"/>
        <v>A</v>
      </c>
      <c r="HO20" s="539">
        <f t="shared" si="141"/>
        <v>4</v>
      </c>
      <c r="HP20" s="539" t="str">
        <f t="shared" si="142"/>
        <v>4.0</v>
      </c>
      <c r="HQ20" s="12">
        <v>3</v>
      </c>
      <c r="HR20" s="110">
        <v>3</v>
      </c>
      <c r="HS20" s="706">
        <v>6.3</v>
      </c>
      <c r="HT20" s="420">
        <v>6</v>
      </c>
      <c r="HU20" s="420"/>
      <c r="HV20" s="6">
        <f t="shared" si="143"/>
        <v>6.1</v>
      </c>
      <c r="HW20" s="104">
        <f t="shared" si="144"/>
        <v>6.1</v>
      </c>
      <c r="HX20" s="784" t="str">
        <f t="shared" si="145"/>
        <v>6.1</v>
      </c>
      <c r="HY20" s="540" t="str">
        <f t="shared" si="146"/>
        <v>C</v>
      </c>
      <c r="HZ20" s="539">
        <f t="shared" si="147"/>
        <v>2</v>
      </c>
      <c r="IA20" s="539" t="str">
        <f t="shared" si="148"/>
        <v>2.0</v>
      </c>
      <c r="IB20" s="12">
        <v>3</v>
      </c>
      <c r="IC20" s="110">
        <v>3</v>
      </c>
      <c r="ID20" s="706">
        <v>5.8</v>
      </c>
      <c r="IE20" s="420">
        <v>5</v>
      </c>
      <c r="IF20" s="420"/>
      <c r="IG20" s="6">
        <f t="shared" si="149"/>
        <v>5.3</v>
      </c>
      <c r="IH20" s="104">
        <f t="shared" si="150"/>
        <v>5.3</v>
      </c>
      <c r="II20" s="784" t="str">
        <f t="shared" si="151"/>
        <v>5.3</v>
      </c>
      <c r="IJ20" s="540" t="str">
        <f t="shared" si="152"/>
        <v>D+</v>
      </c>
      <c r="IK20" s="539">
        <f t="shared" si="153"/>
        <v>1.5</v>
      </c>
      <c r="IL20" s="539" t="str">
        <f t="shared" si="154"/>
        <v>1.5</v>
      </c>
      <c r="IM20" s="12">
        <v>3</v>
      </c>
      <c r="IN20" s="110">
        <v>3</v>
      </c>
      <c r="IO20" s="316">
        <v>7.3</v>
      </c>
      <c r="IP20" s="420"/>
      <c r="IQ20" s="420">
        <v>7</v>
      </c>
      <c r="IR20" s="6">
        <f t="shared" si="155"/>
        <v>2.9</v>
      </c>
      <c r="IS20" s="104">
        <f t="shared" si="156"/>
        <v>7.1</v>
      </c>
      <c r="IT20" s="784" t="str">
        <f t="shared" si="157"/>
        <v>7.1</v>
      </c>
      <c r="IU20" s="540" t="str">
        <f t="shared" si="158"/>
        <v>B</v>
      </c>
      <c r="IV20" s="539">
        <f t="shared" si="159"/>
        <v>3</v>
      </c>
      <c r="IW20" s="539" t="str">
        <f t="shared" si="160"/>
        <v>3.0</v>
      </c>
      <c r="IX20" s="12">
        <v>2</v>
      </c>
      <c r="IY20" s="110">
        <v>2</v>
      </c>
      <c r="IZ20" s="848">
        <v>6.4</v>
      </c>
      <c r="JA20" s="420">
        <v>6</v>
      </c>
      <c r="JB20" s="420"/>
      <c r="JC20" s="6">
        <f t="shared" si="161"/>
        <v>6.2</v>
      </c>
      <c r="JD20" s="104">
        <f t="shared" si="162"/>
        <v>6.2</v>
      </c>
      <c r="JE20" s="784" t="str">
        <f t="shared" si="163"/>
        <v>6.2</v>
      </c>
      <c r="JF20" s="540" t="str">
        <f t="shared" si="164"/>
        <v>C</v>
      </c>
      <c r="JG20" s="539">
        <f t="shared" si="165"/>
        <v>2</v>
      </c>
      <c r="JH20" s="539" t="str">
        <f t="shared" si="166"/>
        <v>2.0</v>
      </c>
      <c r="JI20" s="12">
        <v>3</v>
      </c>
      <c r="JJ20" s="110">
        <v>3</v>
      </c>
      <c r="JK20" s="706">
        <v>8</v>
      </c>
      <c r="JL20" s="834">
        <v>7</v>
      </c>
      <c r="JM20" s="420"/>
      <c r="JN20" s="6">
        <f t="shared" si="167"/>
        <v>7.4</v>
      </c>
      <c r="JO20" s="104">
        <f t="shared" si="168"/>
        <v>7.4</v>
      </c>
      <c r="JP20" s="784" t="str">
        <f t="shared" si="169"/>
        <v>7.4</v>
      </c>
      <c r="JQ20" s="540" t="str">
        <f t="shared" si="170"/>
        <v>B</v>
      </c>
      <c r="JR20" s="539">
        <f t="shared" si="171"/>
        <v>3</v>
      </c>
      <c r="JS20" s="539" t="str">
        <f t="shared" si="172"/>
        <v>3.0</v>
      </c>
      <c r="JT20" s="12">
        <v>1</v>
      </c>
      <c r="JU20" s="110">
        <v>1</v>
      </c>
      <c r="JV20" s="706">
        <v>7</v>
      </c>
      <c r="JW20" s="895">
        <v>7.5</v>
      </c>
      <c r="JX20" s="297"/>
      <c r="JY20" s="6">
        <f t="shared" si="173"/>
        <v>7.3</v>
      </c>
      <c r="JZ20" s="104">
        <f t="shared" si="174"/>
        <v>7.3</v>
      </c>
      <c r="KA20" s="784" t="str">
        <f t="shared" si="175"/>
        <v>7.3</v>
      </c>
      <c r="KB20" s="540" t="str">
        <f t="shared" si="176"/>
        <v>B</v>
      </c>
      <c r="KC20" s="539">
        <f t="shared" si="177"/>
        <v>3</v>
      </c>
      <c r="KD20" s="539" t="str">
        <f t="shared" si="178"/>
        <v>3.0</v>
      </c>
      <c r="KE20" s="12">
        <v>1</v>
      </c>
      <c r="KF20" s="110">
        <v>1</v>
      </c>
      <c r="KG20" s="920">
        <f t="shared" si="179"/>
        <v>20</v>
      </c>
      <c r="KH20" s="922">
        <f t="shared" si="180"/>
        <v>2.4249999999999998</v>
      </c>
      <c r="KI20" s="924" t="str">
        <f t="shared" si="181"/>
        <v>2.43</v>
      </c>
      <c r="KJ20" s="928" t="str">
        <f t="shared" si="182"/>
        <v>Lên lớp</v>
      </c>
      <c r="KK20" s="931">
        <f t="shared" si="183"/>
        <v>59</v>
      </c>
      <c r="KL20" s="922">
        <f t="shared" si="184"/>
        <v>2.3220338983050848</v>
      </c>
      <c r="KM20" s="924" t="str">
        <f t="shared" si="185"/>
        <v>2.32</v>
      </c>
      <c r="KN20" s="932">
        <f t="shared" si="186"/>
        <v>20</v>
      </c>
      <c r="KO20" s="840">
        <f t="shared" si="187"/>
        <v>6.544999999999999</v>
      </c>
      <c r="KP20" s="933">
        <f t="shared" si="188"/>
        <v>2.4249999999999998</v>
      </c>
      <c r="KQ20" s="934">
        <f t="shared" si="189"/>
        <v>59</v>
      </c>
      <c r="KR20" s="935">
        <f t="shared" si="190"/>
        <v>6.3813559322033901</v>
      </c>
      <c r="KS20" s="936">
        <f t="shared" si="191"/>
        <v>2.3220338983050848</v>
      </c>
      <c r="KT20" s="928" t="str">
        <f t="shared" si="192"/>
        <v>Lên lớp</v>
      </c>
      <c r="KU20" s="712"/>
      <c r="KV20" s="848">
        <v>6.8</v>
      </c>
      <c r="KW20" s="420">
        <v>2</v>
      </c>
      <c r="KX20" s="420">
        <v>7</v>
      </c>
      <c r="KY20" s="723">
        <f t="shared" si="193"/>
        <v>3.9</v>
      </c>
      <c r="KZ20" s="724">
        <f t="shared" si="194"/>
        <v>6.9</v>
      </c>
      <c r="LA20" s="799" t="str">
        <f t="shared" si="195"/>
        <v>6.9</v>
      </c>
      <c r="LB20" s="725" t="str">
        <f t="shared" si="196"/>
        <v>C+</v>
      </c>
      <c r="LC20" s="726">
        <f t="shared" si="197"/>
        <v>2.5</v>
      </c>
      <c r="LD20" s="726" t="str">
        <f t="shared" si="198"/>
        <v>2.5</v>
      </c>
      <c r="LE20" s="727">
        <v>2</v>
      </c>
      <c r="LF20" s="728">
        <v>2</v>
      </c>
      <c r="LG20" s="706">
        <v>8.4</v>
      </c>
      <c r="LH20" s="420">
        <v>7</v>
      </c>
      <c r="LI20" s="420"/>
      <c r="LJ20" s="723">
        <f t="shared" si="199"/>
        <v>7.6</v>
      </c>
      <c r="LK20" s="724">
        <f t="shared" si="200"/>
        <v>7.6</v>
      </c>
      <c r="LL20" s="799" t="str">
        <f t="shared" si="201"/>
        <v>7.6</v>
      </c>
      <c r="LM20" s="725" t="str">
        <f t="shared" si="202"/>
        <v>B</v>
      </c>
      <c r="LN20" s="726">
        <f t="shared" si="203"/>
        <v>3</v>
      </c>
      <c r="LO20" s="726" t="str">
        <f t="shared" si="204"/>
        <v>3.0</v>
      </c>
      <c r="LP20" s="1037">
        <v>2</v>
      </c>
      <c r="LQ20" s="728">
        <v>2</v>
      </c>
      <c r="LR20" s="848">
        <v>6.9</v>
      </c>
      <c r="LS20" s="420">
        <v>6</v>
      </c>
      <c r="LT20" s="420"/>
      <c r="LU20" s="6">
        <f t="shared" si="205"/>
        <v>6.4</v>
      </c>
      <c r="LV20" s="104">
        <f t="shared" si="206"/>
        <v>6.4</v>
      </c>
      <c r="LW20" s="784" t="str">
        <f t="shared" si="207"/>
        <v>6.4</v>
      </c>
      <c r="LX20" s="540" t="str">
        <f t="shared" si="208"/>
        <v>C</v>
      </c>
      <c r="LY20" s="539">
        <f t="shared" si="209"/>
        <v>2</v>
      </c>
      <c r="LZ20" s="539" t="str">
        <f t="shared" si="210"/>
        <v>2.0</v>
      </c>
      <c r="MA20" s="12">
        <v>4</v>
      </c>
      <c r="MB20" s="110">
        <v>4</v>
      </c>
      <c r="MC20" s="706">
        <v>7.2</v>
      </c>
      <c r="MD20" s="420">
        <v>8</v>
      </c>
      <c r="ME20" s="1124"/>
      <c r="MF20" s="900">
        <f t="shared" si="265"/>
        <v>7.7</v>
      </c>
      <c r="MG20" s="902">
        <f t="shared" si="266"/>
        <v>7.7</v>
      </c>
      <c r="MH20" s="904" t="str">
        <f t="shared" si="267"/>
        <v>7.7</v>
      </c>
      <c r="MI20" s="906" t="str">
        <f t="shared" si="268"/>
        <v>B</v>
      </c>
      <c r="MJ20" s="908">
        <f t="shared" si="269"/>
        <v>3</v>
      </c>
      <c r="MK20" s="908" t="str">
        <f t="shared" si="270"/>
        <v>3.0</v>
      </c>
      <c r="ML20" s="727">
        <v>2</v>
      </c>
      <c r="MM20" s="728">
        <v>2</v>
      </c>
      <c r="MN20" s="706">
        <v>7.5</v>
      </c>
      <c r="MO20" s="420">
        <v>8</v>
      </c>
      <c r="MP20" s="420"/>
      <c r="MQ20" s="900">
        <f t="shared" si="215"/>
        <v>7.8</v>
      </c>
      <c r="MR20" s="902">
        <f t="shared" si="216"/>
        <v>7.8</v>
      </c>
      <c r="MS20" s="904" t="str">
        <f t="shared" si="217"/>
        <v>7.8</v>
      </c>
      <c r="MT20" s="906" t="str">
        <f t="shared" si="218"/>
        <v>B</v>
      </c>
      <c r="MU20" s="908">
        <f t="shared" si="219"/>
        <v>3</v>
      </c>
      <c r="MV20" s="908" t="str">
        <f t="shared" si="220"/>
        <v>3.0</v>
      </c>
      <c r="MW20" s="729">
        <v>2</v>
      </c>
      <c r="MX20" s="910">
        <v>2</v>
      </c>
      <c r="MY20" s="848">
        <v>7.8</v>
      </c>
      <c r="MZ20" s="420">
        <v>7</v>
      </c>
      <c r="NA20" s="420"/>
      <c r="NB20" s="900">
        <f t="shared" si="221"/>
        <v>7.3</v>
      </c>
      <c r="NC20" s="902">
        <f t="shared" si="222"/>
        <v>7.3</v>
      </c>
      <c r="ND20" s="904" t="str">
        <f t="shared" si="223"/>
        <v>7.3</v>
      </c>
      <c r="NE20" s="906" t="str">
        <f t="shared" si="224"/>
        <v>B</v>
      </c>
      <c r="NF20" s="908">
        <f t="shared" si="225"/>
        <v>3</v>
      </c>
      <c r="NG20" s="908" t="str">
        <f t="shared" si="226"/>
        <v>3.0</v>
      </c>
      <c r="NH20" s="729">
        <v>2</v>
      </c>
      <c r="NI20" s="910">
        <v>2</v>
      </c>
      <c r="NJ20" s="848">
        <v>8.5</v>
      </c>
      <c r="NK20" s="420">
        <v>9</v>
      </c>
      <c r="NL20" s="420"/>
      <c r="NM20" s="900">
        <f t="shared" si="227"/>
        <v>8.8000000000000007</v>
      </c>
      <c r="NN20" s="902">
        <f t="shared" si="228"/>
        <v>8.8000000000000007</v>
      </c>
      <c r="NO20" s="904" t="str">
        <f t="shared" si="229"/>
        <v>8.8</v>
      </c>
      <c r="NP20" s="906" t="str">
        <f t="shared" si="230"/>
        <v>A</v>
      </c>
      <c r="NQ20" s="908">
        <f t="shared" si="231"/>
        <v>4</v>
      </c>
      <c r="NR20" s="908" t="str">
        <f t="shared" si="232"/>
        <v>4.0</v>
      </c>
      <c r="NS20" s="729">
        <v>2</v>
      </c>
      <c r="NT20" s="910">
        <v>2</v>
      </c>
      <c r="NU20" s="848">
        <v>7.8</v>
      </c>
      <c r="NV20" s="420">
        <v>8</v>
      </c>
      <c r="NW20" s="420"/>
      <c r="NX20" s="900">
        <f t="shared" si="233"/>
        <v>7.9</v>
      </c>
      <c r="NY20" s="902">
        <f t="shared" si="234"/>
        <v>7.9</v>
      </c>
      <c r="NZ20" s="904" t="str">
        <f t="shared" si="235"/>
        <v>7.9</v>
      </c>
      <c r="OA20" s="906" t="str">
        <f t="shared" si="236"/>
        <v>B</v>
      </c>
      <c r="OB20" s="908">
        <f t="shared" si="237"/>
        <v>3</v>
      </c>
      <c r="OC20" s="908" t="str">
        <f t="shared" si="238"/>
        <v>3.0</v>
      </c>
      <c r="OD20" s="729">
        <v>2</v>
      </c>
      <c r="OE20" s="910">
        <v>2</v>
      </c>
      <c r="OF20" s="1069">
        <f t="shared" si="239"/>
        <v>18</v>
      </c>
      <c r="OG20" s="1070">
        <f t="shared" si="240"/>
        <v>2.8333333333333335</v>
      </c>
      <c r="OH20" s="1071" t="str">
        <f t="shared" si="241"/>
        <v>2.83</v>
      </c>
      <c r="OI20" s="1072" t="str">
        <f t="shared" si="242"/>
        <v>Lên lớp</v>
      </c>
      <c r="OJ20" s="1082">
        <f t="shared" si="243"/>
        <v>77</v>
      </c>
      <c r="OK20" s="1083">
        <f t="shared" si="244"/>
        <v>2.4415584415584415</v>
      </c>
      <c r="OL20" s="1084" t="str">
        <f t="shared" si="245"/>
        <v>2.44</v>
      </c>
      <c r="OM20" s="1082">
        <f t="shared" si="246"/>
        <v>18</v>
      </c>
      <c r="ON20" s="1075">
        <f t="shared" si="247"/>
        <v>2.8333333333333335</v>
      </c>
      <c r="OO20" s="1075">
        <f t="shared" si="248"/>
        <v>7.4222222222222216</v>
      </c>
      <c r="OP20" s="1076">
        <f t="shared" si="249"/>
        <v>77</v>
      </c>
      <c r="OQ20" s="1079">
        <f t="shared" si="250"/>
        <v>6.6246753246753247</v>
      </c>
      <c r="OR20" s="1077">
        <f t="shared" si="251"/>
        <v>2.4415584415584415</v>
      </c>
      <c r="OS20" s="1072" t="str">
        <f t="shared" si="252"/>
        <v>Lên lớp</v>
      </c>
      <c r="OU20" s="1335">
        <v>8</v>
      </c>
      <c r="OV20" s="1335">
        <v>8.5</v>
      </c>
      <c r="OW20" s="1340"/>
      <c r="OX20" s="1413">
        <f t="shared" si="253"/>
        <v>8.3000000000000007</v>
      </c>
      <c r="OY20" s="1414">
        <f t="shared" si="254"/>
        <v>8.3000000000000007</v>
      </c>
      <c r="OZ20" s="1415" t="str">
        <f t="shared" si="255"/>
        <v>8.3</v>
      </c>
      <c r="PA20" s="1416" t="str">
        <f t="shared" si="256"/>
        <v>B+</v>
      </c>
      <c r="PB20" s="1417">
        <f t="shared" si="257"/>
        <v>3.5</v>
      </c>
      <c r="PC20" s="1418" t="str">
        <f t="shared" si="258"/>
        <v>3.5</v>
      </c>
      <c r="PD20" s="1419">
        <v>6</v>
      </c>
      <c r="PE20" s="1427">
        <v>6</v>
      </c>
      <c r="PF20" s="1613">
        <v>9</v>
      </c>
      <c r="PG20" s="1335">
        <v>8.6999999999999993</v>
      </c>
      <c r="PH20" s="1634">
        <f t="shared" si="259"/>
        <v>8.8000000000000007</v>
      </c>
      <c r="PI20" s="1635" t="str">
        <f t="shared" si="260"/>
        <v>8.8</v>
      </c>
      <c r="PJ20" s="1636" t="str">
        <f t="shared" si="261"/>
        <v>A</v>
      </c>
      <c r="PK20" s="1637">
        <f t="shared" si="262"/>
        <v>4</v>
      </c>
      <c r="PL20" s="1637" t="str">
        <f t="shared" si="263"/>
        <v>4.0</v>
      </c>
      <c r="PM20" s="1638">
        <v>5</v>
      </c>
      <c r="PN20" s="1610">
        <v>5</v>
      </c>
      <c r="PO20" s="1511">
        <f t="shared" si="264"/>
        <v>11</v>
      </c>
      <c r="PP20" s="1070">
        <f t="shared" si="123"/>
        <v>3.7272727272727271</v>
      </c>
    </row>
    <row r="21" spans="1:432" ht="18" x14ac:dyDescent="0.25">
      <c r="A21" s="273">
        <v>48</v>
      </c>
      <c r="B21" s="273" t="s">
        <v>23</v>
      </c>
      <c r="C21" s="273" t="s">
        <v>173</v>
      </c>
      <c r="D21" s="1597" t="s">
        <v>174</v>
      </c>
      <c r="E21" s="952" t="s">
        <v>175</v>
      </c>
      <c r="F21" s="20"/>
      <c r="G21" s="101" t="s">
        <v>176</v>
      </c>
      <c r="H21" s="273" t="s">
        <v>28</v>
      </c>
      <c r="I21" s="215" t="s">
        <v>177</v>
      </c>
      <c r="J21" s="257">
        <v>6</v>
      </c>
      <c r="K21" s="784" t="str">
        <f t="shared" si="0"/>
        <v>6.0</v>
      </c>
      <c r="L21" s="540" t="str">
        <f t="shared" si="1"/>
        <v>C</v>
      </c>
      <c r="M21" s="539">
        <f t="shared" si="2"/>
        <v>2</v>
      </c>
      <c r="N21" s="208" t="str">
        <f t="shared" si="3"/>
        <v>2.0</v>
      </c>
      <c r="O21" s="257">
        <v>6.5</v>
      </c>
      <c r="P21" s="784" t="str">
        <f t="shared" si="4"/>
        <v>6.5</v>
      </c>
      <c r="Q21" s="540" t="str">
        <f t="shared" si="5"/>
        <v>C+</v>
      </c>
      <c r="R21" s="539">
        <f t="shared" si="6"/>
        <v>2.5</v>
      </c>
      <c r="S21" s="208" t="str">
        <f t="shared" si="7"/>
        <v>2.5</v>
      </c>
      <c r="T21" s="257">
        <v>7</v>
      </c>
      <c r="U21" s="273">
        <v>6</v>
      </c>
      <c r="V21" s="20"/>
      <c r="W21" s="6">
        <f t="shared" si="8"/>
        <v>6.4</v>
      </c>
      <c r="X21" s="104">
        <f t="shared" si="9"/>
        <v>6.4</v>
      </c>
      <c r="Y21" s="784" t="str">
        <f t="shared" si="10"/>
        <v>6.4</v>
      </c>
      <c r="Z21" s="540" t="str">
        <f t="shared" si="11"/>
        <v>C</v>
      </c>
      <c r="AA21" s="539">
        <f t="shared" si="12"/>
        <v>2</v>
      </c>
      <c r="AB21" s="539" t="str">
        <f t="shared" si="13"/>
        <v>2.0</v>
      </c>
      <c r="AC21" s="12">
        <v>3</v>
      </c>
      <c r="AD21" s="112">
        <v>3</v>
      </c>
      <c r="AE21" s="257">
        <v>5</v>
      </c>
      <c r="AF21" s="699">
        <v>3</v>
      </c>
      <c r="AG21" s="273">
        <v>5</v>
      </c>
      <c r="AH21" s="163">
        <f t="shared" si="14"/>
        <v>3.8</v>
      </c>
      <c r="AI21" s="164">
        <f t="shared" si="15"/>
        <v>5</v>
      </c>
      <c r="AJ21" s="786" t="str">
        <f t="shared" si="16"/>
        <v>5.0</v>
      </c>
      <c r="AK21" s="158" t="str">
        <f t="shared" si="17"/>
        <v>D+</v>
      </c>
      <c r="AL21" s="165">
        <f t="shared" si="18"/>
        <v>1.5</v>
      </c>
      <c r="AM21" s="165" t="str">
        <f t="shared" si="19"/>
        <v>1.5</v>
      </c>
      <c r="AN21" s="378">
        <v>3</v>
      </c>
      <c r="AO21" s="314">
        <v>3</v>
      </c>
      <c r="AP21" s="120">
        <v>5</v>
      </c>
      <c r="AQ21" s="273">
        <v>8</v>
      </c>
      <c r="AR21" s="20"/>
      <c r="AS21" s="6">
        <f t="shared" si="20"/>
        <v>6.8</v>
      </c>
      <c r="AT21" s="104">
        <f t="shared" si="21"/>
        <v>6.8</v>
      </c>
      <c r="AU21" s="784" t="str">
        <f t="shared" si="22"/>
        <v>6.8</v>
      </c>
      <c r="AV21" s="540" t="str">
        <f t="shared" si="23"/>
        <v>C+</v>
      </c>
      <c r="AW21" s="539">
        <f t="shared" si="24"/>
        <v>2.5</v>
      </c>
      <c r="AX21" s="539" t="str">
        <f t="shared" si="25"/>
        <v>2.5</v>
      </c>
      <c r="AY21" s="12">
        <v>3</v>
      </c>
      <c r="AZ21" s="112">
        <v>3</v>
      </c>
      <c r="BA21" s="706">
        <v>6.7</v>
      </c>
      <c r="BB21" s="699">
        <v>5</v>
      </c>
      <c r="BC21" s="20"/>
      <c r="BD21" s="6">
        <f t="shared" si="26"/>
        <v>5.7</v>
      </c>
      <c r="BE21" s="104">
        <f t="shared" si="27"/>
        <v>5.7</v>
      </c>
      <c r="BF21" s="784" t="str">
        <f t="shared" si="28"/>
        <v>5.7</v>
      </c>
      <c r="BG21" s="540" t="str">
        <f t="shared" si="29"/>
        <v>C</v>
      </c>
      <c r="BH21" s="539">
        <f t="shared" si="30"/>
        <v>2</v>
      </c>
      <c r="BI21" s="539" t="str">
        <f t="shared" si="31"/>
        <v>2.0</v>
      </c>
      <c r="BJ21" s="12">
        <v>4</v>
      </c>
      <c r="BK21" s="112">
        <v>4</v>
      </c>
      <c r="BL21" s="706">
        <v>5</v>
      </c>
      <c r="BM21" s="699">
        <v>4</v>
      </c>
      <c r="BN21" s="699"/>
      <c r="BO21" s="6">
        <f t="shared" si="32"/>
        <v>4.4000000000000004</v>
      </c>
      <c r="BP21" s="104">
        <f t="shared" si="33"/>
        <v>4.4000000000000004</v>
      </c>
      <c r="BQ21" s="784" t="str">
        <f t="shared" si="34"/>
        <v>4.4</v>
      </c>
      <c r="BR21" s="540" t="str">
        <f t="shared" si="35"/>
        <v>D</v>
      </c>
      <c r="BS21" s="539">
        <f t="shared" si="36"/>
        <v>1</v>
      </c>
      <c r="BT21" s="539" t="str">
        <f t="shared" si="37"/>
        <v>1.0</v>
      </c>
      <c r="BU21" s="12">
        <v>3</v>
      </c>
      <c r="BV21" s="110">
        <v>3</v>
      </c>
      <c r="BW21" s="706">
        <v>6.3</v>
      </c>
      <c r="BX21" s="420">
        <v>8</v>
      </c>
      <c r="BY21" s="420"/>
      <c r="BZ21" s="6">
        <f t="shared" si="38"/>
        <v>7.3</v>
      </c>
      <c r="CA21" s="104">
        <f t="shared" si="39"/>
        <v>7.3</v>
      </c>
      <c r="CB21" s="784" t="str">
        <f t="shared" si="40"/>
        <v>7.3</v>
      </c>
      <c r="CC21" s="540" t="str">
        <f t="shared" si="41"/>
        <v>B</v>
      </c>
      <c r="CD21" s="539">
        <f t="shared" si="42"/>
        <v>3</v>
      </c>
      <c r="CE21" s="539" t="str">
        <f t="shared" si="43"/>
        <v>3.0</v>
      </c>
      <c r="CF21" s="12">
        <v>2</v>
      </c>
      <c r="CG21" s="110">
        <v>2</v>
      </c>
      <c r="CH21" s="365">
        <f t="shared" si="44"/>
        <v>18</v>
      </c>
      <c r="CI21" s="363">
        <f t="shared" si="45"/>
        <v>1.9444444444444444</v>
      </c>
      <c r="CJ21" s="355" t="str">
        <f t="shared" si="46"/>
        <v>1.94</v>
      </c>
      <c r="CK21" s="356" t="str">
        <f t="shared" si="47"/>
        <v>Lên lớp</v>
      </c>
      <c r="CL21" s="357">
        <f t="shared" si="48"/>
        <v>18</v>
      </c>
      <c r="CM21" s="358">
        <f t="shared" si="49"/>
        <v>1.9444444444444444</v>
      </c>
      <c r="CN21" s="356" t="str">
        <f t="shared" si="50"/>
        <v>Lên lớp</v>
      </c>
      <c r="CO21" s="288"/>
      <c r="CP21" s="1508">
        <v>7.2</v>
      </c>
      <c r="CQ21" s="701">
        <v>5</v>
      </c>
      <c r="CR21" s="701"/>
      <c r="CS21" s="424">
        <f t="shared" si="51"/>
        <v>5.9</v>
      </c>
      <c r="CT21" s="425">
        <f t="shared" si="52"/>
        <v>5.9</v>
      </c>
      <c r="CU21" s="1096" t="str">
        <f t="shared" si="53"/>
        <v>5.9</v>
      </c>
      <c r="CV21" s="426" t="str">
        <f t="shared" si="54"/>
        <v>C</v>
      </c>
      <c r="CW21" s="539">
        <f t="shared" si="55"/>
        <v>2</v>
      </c>
      <c r="CX21" s="539" t="str">
        <f t="shared" si="56"/>
        <v>2.0</v>
      </c>
      <c r="CY21" s="12">
        <v>2</v>
      </c>
      <c r="CZ21" s="488">
        <v>2</v>
      </c>
      <c r="DA21" s="120">
        <v>5.6</v>
      </c>
      <c r="DB21" s="273">
        <v>3</v>
      </c>
      <c r="DC21" s="273"/>
      <c r="DD21" s="6">
        <f t="shared" si="57"/>
        <v>4</v>
      </c>
      <c r="DE21" s="104">
        <f t="shared" si="58"/>
        <v>4</v>
      </c>
      <c r="DF21" s="784" t="str">
        <f t="shared" si="59"/>
        <v>4.0</v>
      </c>
      <c r="DG21" s="540" t="str">
        <f t="shared" si="60"/>
        <v>D</v>
      </c>
      <c r="DH21" s="539">
        <f t="shared" si="61"/>
        <v>1</v>
      </c>
      <c r="DI21" s="539" t="str">
        <f t="shared" si="62"/>
        <v>1.0</v>
      </c>
      <c r="DJ21" s="12">
        <v>3</v>
      </c>
      <c r="DK21" s="488">
        <v>3</v>
      </c>
      <c r="DL21" s="316">
        <v>5.2</v>
      </c>
      <c r="DM21" s="699">
        <v>5</v>
      </c>
      <c r="DN21" s="699"/>
      <c r="DO21" s="6">
        <f t="shared" si="63"/>
        <v>5.0999999999999996</v>
      </c>
      <c r="DP21" s="104">
        <f t="shared" si="64"/>
        <v>5.0999999999999996</v>
      </c>
      <c r="DQ21" s="784" t="str">
        <f t="shared" si="65"/>
        <v>5.1</v>
      </c>
      <c r="DR21" s="540" t="str">
        <f t="shared" si="66"/>
        <v>D+</v>
      </c>
      <c r="DS21" s="539">
        <f t="shared" si="67"/>
        <v>1.5</v>
      </c>
      <c r="DT21" s="539" t="str">
        <f t="shared" si="68"/>
        <v>1.5</v>
      </c>
      <c r="DU21" s="12">
        <v>2</v>
      </c>
      <c r="DV21" s="488">
        <v>2</v>
      </c>
      <c r="DW21" s="706">
        <v>7.4</v>
      </c>
      <c r="DX21" s="699">
        <v>5</v>
      </c>
      <c r="DY21" s="699"/>
      <c r="DZ21" s="6">
        <f t="shared" si="69"/>
        <v>6</v>
      </c>
      <c r="EA21" s="104">
        <f t="shared" si="70"/>
        <v>6</v>
      </c>
      <c r="EB21" s="784" t="str">
        <f t="shared" si="71"/>
        <v>6.0</v>
      </c>
      <c r="EC21" s="540" t="str">
        <f t="shared" si="72"/>
        <v>C</v>
      </c>
      <c r="ED21" s="539">
        <f t="shared" si="73"/>
        <v>2</v>
      </c>
      <c r="EE21" s="539" t="str">
        <f t="shared" si="74"/>
        <v>2.0</v>
      </c>
      <c r="EF21" s="12">
        <v>2</v>
      </c>
      <c r="EG21" s="488">
        <v>2</v>
      </c>
      <c r="EH21" s="706">
        <v>5.9</v>
      </c>
      <c r="EI21" s="699">
        <v>7</v>
      </c>
      <c r="EJ21" s="699"/>
      <c r="EK21" s="6">
        <f t="shared" si="75"/>
        <v>6.6</v>
      </c>
      <c r="EL21" s="104">
        <f t="shared" si="76"/>
        <v>6.6</v>
      </c>
      <c r="EM21" s="784" t="str">
        <f t="shared" si="77"/>
        <v>6.6</v>
      </c>
      <c r="EN21" s="540" t="str">
        <f t="shared" si="78"/>
        <v>C+</v>
      </c>
      <c r="EO21" s="539">
        <f t="shared" si="79"/>
        <v>2.5</v>
      </c>
      <c r="EP21" s="539" t="str">
        <f t="shared" si="80"/>
        <v>2.5</v>
      </c>
      <c r="EQ21" s="12">
        <v>4</v>
      </c>
      <c r="ER21" s="488">
        <v>4</v>
      </c>
      <c r="ES21" s="706">
        <v>5.2</v>
      </c>
      <c r="ET21" s="699">
        <v>5</v>
      </c>
      <c r="EU21" s="699"/>
      <c r="EV21" s="6">
        <f t="shared" si="81"/>
        <v>5.0999999999999996</v>
      </c>
      <c r="EW21" s="104">
        <f t="shared" si="82"/>
        <v>5.0999999999999996</v>
      </c>
      <c r="EX21" s="784" t="str">
        <f t="shared" si="83"/>
        <v>5.1</v>
      </c>
      <c r="EY21" s="540" t="str">
        <f t="shared" si="84"/>
        <v>D+</v>
      </c>
      <c r="EZ21" s="539">
        <f t="shared" si="85"/>
        <v>1.5</v>
      </c>
      <c r="FA21" s="539" t="str">
        <f t="shared" si="86"/>
        <v>1.5</v>
      </c>
      <c r="FB21" s="12">
        <v>2</v>
      </c>
      <c r="FC21" s="488">
        <v>2</v>
      </c>
      <c r="FD21" s="316">
        <v>5.2</v>
      </c>
      <c r="FE21" s="699">
        <v>5</v>
      </c>
      <c r="FF21" s="699"/>
      <c r="FG21" s="6">
        <f t="shared" si="87"/>
        <v>5.0999999999999996</v>
      </c>
      <c r="FH21" s="104">
        <f t="shared" si="88"/>
        <v>5.0999999999999996</v>
      </c>
      <c r="FI21" s="784" t="str">
        <f t="shared" si="89"/>
        <v>5.1</v>
      </c>
      <c r="FJ21" s="540" t="str">
        <f t="shared" si="90"/>
        <v>D+</v>
      </c>
      <c r="FK21" s="539">
        <f t="shared" si="91"/>
        <v>1.5</v>
      </c>
      <c r="FL21" s="539" t="str">
        <f t="shared" si="92"/>
        <v>1.5</v>
      </c>
      <c r="FM21" s="12">
        <v>3</v>
      </c>
      <c r="FN21" s="488">
        <v>3</v>
      </c>
      <c r="FO21" s="316">
        <v>7.1</v>
      </c>
      <c r="FP21" s="699">
        <v>5</v>
      </c>
      <c r="FQ21" s="699"/>
      <c r="FR21" s="6">
        <f t="shared" si="93"/>
        <v>5.8</v>
      </c>
      <c r="FS21" s="104">
        <f t="shared" si="94"/>
        <v>5.8</v>
      </c>
      <c r="FT21" s="784" t="str">
        <f t="shared" si="95"/>
        <v>5.8</v>
      </c>
      <c r="FU21" s="540" t="str">
        <f t="shared" si="96"/>
        <v>C</v>
      </c>
      <c r="FV21" s="539">
        <f t="shared" si="97"/>
        <v>2</v>
      </c>
      <c r="FW21" s="539" t="str">
        <f t="shared" si="98"/>
        <v>2.0</v>
      </c>
      <c r="FX21" s="12">
        <v>3</v>
      </c>
      <c r="FY21" s="488">
        <v>3</v>
      </c>
      <c r="FZ21" s="559">
        <f t="shared" si="99"/>
        <v>21</v>
      </c>
      <c r="GA21" s="354">
        <f t="shared" si="100"/>
        <v>1.7857142857142858</v>
      </c>
      <c r="GB21" s="355" t="str">
        <f t="shared" si="101"/>
        <v>1.79</v>
      </c>
      <c r="GC21" s="699" t="str">
        <f t="shared" si="102"/>
        <v>Lên lớp</v>
      </c>
      <c r="GD21" s="559">
        <f t="shared" si="103"/>
        <v>39</v>
      </c>
      <c r="GE21" s="354">
        <f t="shared" si="104"/>
        <v>1.858974358974359</v>
      </c>
      <c r="GF21" s="355" t="str">
        <f t="shared" si="105"/>
        <v>1.86</v>
      </c>
      <c r="GG21" s="661">
        <f t="shared" si="106"/>
        <v>39</v>
      </c>
      <c r="GH21" s="789">
        <f t="shared" si="124"/>
        <v>5.6538461538461542</v>
      </c>
      <c r="GI21" s="662">
        <f t="shared" si="107"/>
        <v>1.858974358974359</v>
      </c>
      <c r="GJ21" s="663" t="str">
        <f t="shared" si="108"/>
        <v>Lên lớp</v>
      </c>
      <c r="GK21" s="288"/>
      <c r="GL21" s="706">
        <v>7</v>
      </c>
      <c r="GM21" s="420">
        <v>6</v>
      </c>
      <c r="GN21" s="420"/>
      <c r="GO21" s="6">
        <f t="shared" si="125"/>
        <v>6.4</v>
      </c>
      <c r="GP21" s="104">
        <f t="shared" si="126"/>
        <v>6.4</v>
      </c>
      <c r="GQ21" s="784" t="str">
        <f t="shared" si="127"/>
        <v>6.4</v>
      </c>
      <c r="GR21" s="540" t="str">
        <f t="shared" si="128"/>
        <v>C</v>
      </c>
      <c r="GS21" s="539">
        <f t="shared" si="129"/>
        <v>2</v>
      </c>
      <c r="GT21" s="539" t="str">
        <f t="shared" si="130"/>
        <v>2.0</v>
      </c>
      <c r="GU21" s="12">
        <v>2</v>
      </c>
      <c r="GV21" s="110">
        <v>2</v>
      </c>
      <c r="GW21" s="706">
        <v>6.2</v>
      </c>
      <c r="GX21" s="420">
        <v>3</v>
      </c>
      <c r="GY21" s="834"/>
      <c r="GZ21" s="6">
        <f t="shared" si="131"/>
        <v>4.3</v>
      </c>
      <c r="HA21" s="104">
        <f t="shared" si="132"/>
        <v>4.3</v>
      </c>
      <c r="HB21" s="784" t="str">
        <f t="shared" si="133"/>
        <v>4.3</v>
      </c>
      <c r="HC21" s="540" t="str">
        <f t="shared" si="134"/>
        <v>D</v>
      </c>
      <c r="HD21" s="539">
        <f t="shared" si="135"/>
        <v>1</v>
      </c>
      <c r="HE21" s="539" t="str">
        <f t="shared" si="136"/>
        <v>1.0</v>
      </c>
      <c r="HF21" s="12">
        <v>2</v>
      </c>
      <c r="HG21" s="110">
        <v>2</v>
      </c>
      <c r="HH21" s="706">
        <v>7</v>
      </c>
      <c r="HI21" s="420">
        <v>8</v>
      </c>
      <c r="HJ21" s="420"/>
      <c r="HK21" s="6">
        <f t="shared" si="137"/>
        <v>7.6</v>
      </c>
      <c r="HL21" s="104">
        <f t="shared" si="138"/>
        <v>7.6</v>
      </c>
      <c r="HM21" s="784" t="str">
        <f t="shared" si="139"/>
        <v>7.6</v>
      </c>
      <c r="HN21" s="540" t="str">
        <f t="shared" si="140"/>
        <v>B</v>
      </c>
      <c r="HO21" s="539">
        <f t="shared" si="141"/>
        <v>3</v>
      </c>
      <c r="HP21" s="539" t="str">
        <f t="shared" si="142"/>
        <v>3.0</v>
      </c>
      <c r="HQ21" s="12">
        <v>3</v>
      </c>
      <c r="HR21" s="110">
        <v>3</v>
      </c>
      <c r="HS21" s="706">
        <v>6.3</v>
      </c>
      <c r="HT21" s="420">
        <v>6</v>
      </c>
      <c r="HU21" s="420"/>
      <c r="HV21" s="6">
        <f t="shared" si="143"/>
        <v>6.1</v>
      </c>
      <c r="HW21" s="104">
        <f t="shared" si="144"/>
        <v>6.1</v>
      </c>
      <c r="HX21" s="784" t="str">
        <f t="shared" si="145"/>
        <v>6.1</v>
      </c>
      <c r="HY21" s="540" t="str">
        <f t="shared" si="146"/>
        <v>C</v>
      </c>
      <c r="HZ21" s="539">
        <f t="shared" si="147"/>
        <v>2</v>
      </c>
      <c r="IA21" s="539" t="str">
        <f t="shared" si="148"/>
        <v>2.0</v>
      </c>
      <c r="IB21" s="12">
        <v>3</v>
      </c>
      <c r="IC21" s="110">
        <v>3</v>
      </c>
      <c r="ID21" s="706">
        <v>7</v>
      </c>
      <c r="IE21" s="420">
        <v>4</v>
      </c>
      <c r="IF21" s="420"/>
      <c r="IG21" s="6">
        <f t="shared" si="149"/>
        <v>5.2</v>
      </c>
      <c r="IH21" s="104">
        <f t="shared" si="150"/>
        <v>5.2</v>
      </c>
      <c r="II21" s="784" t="str">
        <f t="shared" si="151"/>
        <v>5.2</v>
      </c>
      <c r="IJ21" s="540" t="str">
        <f t="shared" si="152"/>
        <v>D+</v>
      </c>
      <c r="IK21" s="539">
        <f t="shared" si="153"/>
        <v>1.5</v>
      </c>
      <c r="IL21" s="539" t="str">
        <f t="shared" si="154"/>
        <v>1.5</v>
      </c>
      <c r="IM21" s="12">
        <v>3</v>
      </c>
      <c r="IN21" s="110">
        <v>3</v>
      </c>
      <c r="IO21" s="316">
        <v>7.3</v>
      </c>
      <c r="IP21" s="420"/>
      <c r="IQ21" s="420">
        <v>8</v>
      </c>
      <c r="IR21" s="6">
        <f t="shared" si="155"/>
        <v>2.9</v>
      </c>
      <c r="IS21" s="104">
        <f t="shared" si="156"/>
        <v>7.7</v>
      </c>
      <c r="IT21" s="784" t="str">
        <f t="shared" si="157"/>
        <v>7.7</v>
      </c>
      <c r="IU21" s="540" t="str">
        <f t="shared" si="158"/>
        <v>B</v>
      </c>
      <c r="IV21" s="539">
        <f t="shared" si="159"/>
        <v>3</v>
      </c>
      <c r="IW21" s="539" t="str">
        <f t="shared" si="160"/>
        <v>3.0</v>
      </c>
      <c r="IX21" s="12">
        <v>2</v>
      </c>
      <c r="IY21" s="110">
        <v>2</v>
      </c>
      <c r="IZ21" s="848">
        <v>5.4</v>
      </c>
      <c r="JA21" s="420">
        <v>6</v>
      </c>
      <c r="JB21" s="420"/>
      <c r="JC21" s="6">
        <f t="shared" si="161"/>
        <v>5.8</v>
      </c>
      <c r="JD21" s="104">
        <f t="shared" si="162"/>
        <v>5.8</v>
      </c>
      <c r="JE21" s="784" t="str">
        <f t="shared" si="163"/>
        <v>5.8</v>
      </c>
      <c r="JF21" s="540" t="str">
        <f t="shared" si="164"/>
        <v>C</v>
      </c>
      <c r="JG21" s="539">
        <f t="shared" si="165"/>
        <v>2</v>
      </c>
      <c r="JH21" s="539" t="str">
        <f t="shared" si="166"/>
        <v>2.0</v>
      </c>
      <c r="JI21" s="12">
        <v>3</v>
      </c>
      <c r="JJ21" s="110">
        <v>3</v>
      </c>
      <c r="JK21" s="706">
        <v>6</v>
      </c>
      <c r="JL21" s="834">
        <v>5</v>
      </c>
      <c r="JM21" s="420"/>
      <c r="JN21" s="6">
        <f t="shared" si="167"/>
        <v>5.4</v>
      </c>
      <c r="JO21" s="104">
        <f t="shared" si="168"/>
        <v>5.4</v>
      </c>
      <c r="JP21" s="784" t="str">
        <f t="shared" si="169"/>
        <v>5.4</v>
      </c>
      <c r="JQ21" s="540" t="str">
        <f t="shared" si="170"/>
        <v>D+</v>
      </c>
      <c r="JR21" s="539">
        <f t="shared" si="171"/>
        <v>1.5</v>
      </c>
      <c r="JS21" s="539" t="str">
        <f t="shared" si="172"/>
        <v>1.5</v>
      </c>
      <c r="JT21" s="12">
        <v>1</v>
      </c>
      <c r="JU21" s="110">
        <v>1</v>
      </c>
      <c r="JV21" s="706">
        <v>7</v>
      </c>
      <c r="JW21" s="895">
        <v>5</v>
      </c>
      <c r="JX21" s="297"/>
      <c r="JY21" s="6">
        <f t="shared" si="173"/>
        <v>5.8</v>
      </c>
      <c r="JZ21" s="104">
        <f t="shared" si="174"/>
        <v>5.8</v>
      </c>
      <c r="KA21" s="784" t="str">
        <f t="shared" si="175"/>
        <v>5.8</v>
      </c>
      <c r="KB21" s="540" t="str">
        <f t="shared" si="176"/>
        <v>C</v>
      </c>
      <c r="KC21" s="539">
        <f t="shared" si="177"/>
        <v>2</v>
      </c>
      <c r="KD21" s="539" t="str">
        <f t="shared" si="178"/>
        <v>2.0</v>
      </c>
      <c r="KE21" s="12">
        <v>1</v>
      </c>
      <c r="KF21" s="110">
        <v>1</v>
      </c>
      <c r="KG21" s="920">
        <f t="shared" si="179"/>
        <v>20</v>
      </c>
      <c r="KH21" s="922">
        <f t="shared" si="180"/>
        <v>2.0499999999999998</v>
      </c>
      <c r="KI21" s="924" t="str">
        <f t="shared" si="181"/>
        <v>2.05</v>
      </c>
      <c r="KJ21" s="928" t="str">
        <f t="shared" si="182"/>
        <v>Lên lớp</v>
      </c>
      <c r="KK21" s="931">
        <f t="shared" si="183"/>
        <v>59</v>
      </c>
      <c r="KL21" s="922">
        <f t="shared" si="184"/>
        <v>1.923728813559322</v>
      </c>
      <c r="KM21" s="924" t="str">
        <f t="shared" si="185"/>
        <v>1.92</v>
      </c>
      <c r="KN21" s="932">
        <f t="shared" si="186"/>
        <v>20</v>
      </c>
      <c r="KO21" s="840">
        <f t="shared" si="187"/>
        <v>6.1049999999999995</v>
      </c>
      <c r="KP21" s="933">
        <f t="shared" si="188"/>
        <v>2.0499999999999998</v>
      </c>
      <c r="KQ21" s="934">
        <f t="shared" si="189"/>
        <v>59</v>
      </c>
      <c r="KR21" s="935">
        <f t="shared" si="190"/>
        <v>5.8067796610169493</v>
      </c>
      <c r="KS21" s="936">
        <f t="shared" si="191"/>
        <v>1.923728813559322</v>
      </c>
      <c r="KT21" s="928" t="str">
        <f t="shared" si="192"/>
        <v>Lên lớp</v>
      </c>
      <c r="KU21" s="712"/>
      <c r="KV21" s="848">
        <v>6.4</v>
      </c>
      <c r="KW21" s="420">
        <v>4</v>
      </c>
      <c r="KX21" s="420"/>
      <c r="KY21" s="723">
        <f t="shared" si="193"/>
        <v>5</v>
      </c>
      <c r="KZ21" s="724">
        <f t="shared" si="194"/>
        <v>5</v>
      </c>
      <c r="LA21" s="799" t="str">
        <f t="shared" si="195"/>
        <v>5.0</v>
      </c>
      <c r="LB21" s="725" t="str">
        <f t="shared" si="196"/>
        <v>D+</v>
      </c>
      <c r="LC21" s="726">
        <f t="shared" si="197"/>
        <v>1.5</v>
      </c>
      <c r="LD21" s="726" t="str">
        <f t="shared" si="198"/>
        <v>1.5</v>
      </c>
      <c r="LE21" s="727">
        <v>2</v>
      </c>
      <c r="LF21" s="728">
        <v>2</v>
      </c>
      <c r="LG21" s="706">
        <v>8.8000000000000007</v>
      </c>
      <c r="LH21" s="420">
        <v>8</v>
      </c>
      <c r="LI21" s="420"/>
      <c r="LJ21" s="723">
        <f t="shared" si="199"/>
        <v>8.3000000000000007</v>
      </c>
      <c r="LK21" s="724">
        <f t="shared" si="200"/>
        <v>8.3000000000000007</v>
      </c>
      <c r="LL21" s="799" t="str">
        <f t="shared" si="201"/>
        <v>8.3</v>
      </c>
      <c r="LM21" s="725" t="str">
        <f t="shared" si="202"/>
        <v>B+</v>
      </c>
      <c r="LN21" s="726">
        <f t="shared" si="203"/>
        <v>3.5</v>
      </c>
      <c r="LO21" s="726" t="str">
        <f t="shared" si="204"/>
        <v>3.5</v>
      </c>
      <c r="LP21" s="1037">
        <v>2</v>
      </c>
      <c r="LQ21" s="728">
        <v>2</v>
      </c>
      <c r="LR21" s="848">
        <v>5.6</v>
      </c>
      <c r="LS21" s="420">
        <v>8</v>
      </c>
      <c r="LT21" s="420"/>
      <c r="LU21" s="6">
        <f t="shared" si="205"/>
        <v>7</v>
      </c>
      <c r="LV21" s="104">
        <f t="shared" si="206"/>
        <v>7</v>
      </c>
      <c r="LW21" s="784" t="str">
        <f t="shared" si="207"/>
        <v>7.0</v>
      </c>
      <c r="LX21" s="540" t="str">
        <f t="shared" si="208"/>
        <v>B</v>
      </c>
      <c r="LY21" s="539">
        <f t="shared" si="209"/>
        <v>3</v>
      </c>
      <c r="LZ21" s="539" t="str">
        <f t="shared" si="210"/>
        <v>3.0</v>
      </c>
      <c r="MA21" s="12">
        <v>4</v>
      </c>
      <c r="MB21" s="110">
        <v>4</v>
      </c>
      <c r="MC21" s="774">
        <v>0</v>
      </c>
      <c r="MD21" s="420"/>
      <c r="ME21" s="1124"/>
      <c r="MF21" s="900">
        <f t="shared" si="265"/>
        <v>0</v>
      </c>
      <c r="MG21" s="902">
        <f t="shared" si="266"/>
        <v>0</v>
      </c>
      <c r="MH21" s="904" t="str">
        <f t="shared" si="267"/>
        <v>0.0</v>
      </c>
      <c r="MI21" s="906" t="str">
        <f t="shared" si="268"/>
        <v>F</v>
      </c>
      <c r="MJ21" s="908">
        <f t="shared" si="269"/>
        <v>0</v>
      </c>
      <c r="MK21" s="908" t="str">
        <f t="shared" si="270"/>
        <v>0.0</v>
      </c>
      <c r="ML21" s="727">
        <v>2</v>
      </c>
      <c r="MM21" s="728"/>
      <c r="MN21" s="706">
        <v>7.5</v>
      </c>
      <c r="MO21" s="420">
        <v>7</v>
      </c>
      <c r="MP21" s="420"/>
      <c r="MQ21" s="900">
        <f t="shared" si="215"/>
        <v>7.2</v>
      </c>
      <c r="MR21" s="902">
        <f t="shared" si="216"/>
        <v>7.2</v>
      </c>
      <c r="MS21" s="904" t="str">
        <f t="shared" si="217"/>
        <v>7.2</v>
      </c>
      <c r="MT21" s="906" t="str">
        <f t="shared" si="218"/>
        <v>B</v>
      </c>
      <c r="MU21" s="908">
        <f t="shared" si="219"/>
        <v>3</v>
      </c>
      <c r="MV21" s="908" t="str">
        <f t="shared" si="220"/>
        <v>3.0</v>
      </c>
      <c r="MW21" s="729">
        <v>2</v>
      </c>
      <c r="MX21" s="910">
        <v>2</v>
      </c>
      <c r="MY21" s="848">
        <v>6</v>
      </c>
      <c r="MZ21" s="420">
        <v>5</v>
      </c>
      <c r="NA21" s="420"/>
      <c r="NB21" s="900">
        <f t="shared" si="221"/>
        <v>5.4</v>
      </c>
      <c r="NC21" s="902">
        <f t="shared" si="222"/>
        <v>5.4</v>
      </c>
      <c r="ND21" s="904" t="str">
        <f t="shared" si="223"/>
        <v>5.4</v>
      </c>
      <c r="NE21" s="906" t="str">
        <f t="shared" si="224"/>
        <v>D+</v>
      </c>
      <c r="NF21" s="908">
        <f t="shared" si="225"/>
        <v>1.5</v>
      </c>
      <c r="NG21" s="908" t="str">
        <f t="shared" si="226"/>
        <v>1.5</v>
      </c>
      <c r="NH21" s="729">
        <v>2</v>
      </c>
      <c r="NI21" s="910">
        <v>2</v>
      </c>
      <c r="NJ21" s="848">
        <v>5.8</v>
      </c>
      <c r="NK21" s="420">
        <v>5</v>
      </c>
      <c r="NL21" s="420"/>
      <c r="NM21" s="900">
        <f t="shared" si="227"/>
        <v>5.3</v>
      </c>
      <c r="NN21" s="902">
        <f t="shared" si="228"/>
        <v>5.3</v>
      </c>
      <c r="NO21" s="904" t="str">
        <f t="shared" si="229"/>
        <v>5.3</v>
      </c>
      <c r="NP21" s="906" t="str">
        <f t="shared" si="230"/>
        <v>D+</v>
      </c>
      <c r="NQ21" s="908">
        <f t="shared" si="231"/>
        <v>1.5</v>
      </c>
      <c r="NR21" s="908" t="str">
        <f t="shared" si="232"/>
        <v>1.5</v>
      </c>
      <c r="NS21" s="729">
        <v>2</v>
      </c>
      <c r="NT21" s="910">
        <v>2</v>
      </c>
      <c r="NU21" s="848">
        <v>5.5</v>
      </c>
      <c r="NV21" s="420">
        <v>5</v>
      </c>
      <c r="NW21" s="420"/>
      <c r="NX21" s="900">
        <f t="shared" si="233"/>
        <v>5.2</v>
      </c>
      <c r="NY21" s="902">
        <f t="shared" si="234"/>
        <v>5.2</v>
      </c>
      <c r="NZ21" s="904" t="str">
        <f t="shared" si="235"/>
        <v>5.2</v>
      </c>
      <c r="OA21" s="906" t="str">
        <f t="shared" si="236"/>
        <v>D+</v>
      </c>
      <c r="OB21" s="908">
        <f t="shared" si="237"/>
        <v>1.5</v>
      </c>
      <c r="OC21" s="908" t="str">
        <f t="shared" si="238"/>
        <v>1.5</v>
      </c>
      <c r="OD21" s="729">
        <v>2</v>
      </c>
      <c r="OE21" s="910">
        <v>2</v>
      </c>
      <c r="OF21" s="1069">
        <f t="shared" si="239"/>
        <v>18</v>
      </c>
      <c r="OG21" s="1070">
        <f t="shared" si="240"/>
        <v>2.0555555555555554</v>
      </c>
      <c r="OH21" s="1071" t="str">
        <f t="shared" si="241"/>
        <v>2.06</v>
      </c>
      <c r="OI21" s="1072" t="str">
        <f t="shared" si="242"/>
        <v>Lên lớp</v>
      </c>
      <c r="OJ21" s="1082">
        <f t="shared" si="243"/>
        <v>77</v>
      </c>
      <c r="OK21" s="1083">
        <f t="shared" si="244"/>
        <v>1.9545454545454546</v>
      </c>
      <c r="OL21" s="1084" t="str">
        <f t="shared" si="245"/>
        <v>1.95</v>
      </c>
      <c r="OM21" s="1082">
        <f t="shared" si="246"/>
        <v>16</v>
      </c>
      <c r="ON21" s="1075">
        <f t="shared" si="247"/>
        <v>2.3125</v>
      </c>
      <c r="OO21" s="1075">
        <f t="shared" si="248"/>
        <v>6.3</v>
      </c>
      <c r="OP21" s="1076">
        <f t="shared" si="249"/>
        <v>75</v>
      </c>
      <c r="OQ21" s="1079">
        <f t="shared" si="250"/>
        <v>5.9120000000000008</v>
      </c>
      <c r="OR21" s="1077">
        <f t="shared" si="251"/>
        <v>2.0066666666666668</v>
      </c>
      <c r="OS21" s="1072" t="str">
        <f t="shared" si="252"/>
        <v>Lên lớp</v>
      </c>
      <c r="OU21" s="1335">
        <v>6.3</v>
      </c>
      <c r="OV21" s="1340">
        <v>5</v>
      </c>
      <c r="OW21" s="1340"/>
      <c r="OX21" s="1413">
        <f t="shared" si="253"/>
        <v>5.5</v>
      </c>
      <c r="OY21" s="1414">
        <f t="shared" si="254"/>
        <v>5.5</v>
      </c>
      <c r="OZ21" s="1415" t="str">
        <f t="shared" si="255"/>
        <v>5.5</v>
      </c>
      <c r="PA21" s="1416" t="str">
        <f t="shared" si="256"/>
        <v>C</v>
      </c>
      <c r="PB21" s="1417">
        <f t="shared" si="257"/>
        <v>2</v>
      </c>
      <c r="PC21" s="1418" t="str">
        <f t="shared" si="258"/>
        <v>2.0</v>
      </c>
      <c r="PD21" s="1419">
        <v>6</v>
      </c>
      <c r="PE21" s="1427">
        <v>6</v>
      </c>
      <c r="PF21" s="1613">
        <v>8.3000000000000007</v>
      </c>
      <c r="PG21" s="1335">
        <v>6.4</v>
      </c>
      <c r="PH21" s="1634">
        <f t="shared" si="259"/>
        <v>7.2</v>
      </c>
      <c r="PI21" s="1635" t="str">
        <f t="shared" si="260"/>
        <v>7.2</v>
      </c>
      <c r="PJ21" s="1636" t="str">
        <f t="shared" si="261"/>
        <v>B</v>
      </c>
      <c r="PK21" s="1637">
        <f t="shared" si="262"/>
        <v>3</v>
      </c>
      <c r="PL21" s="1637" t="str">
        <f t="shared" si="263"/>
        <v>3.0</v>
      </c>
      <c r="PM21" s="1638">
        <v>5</v>
      </c>
      <c r="PN21" s="1610">
        <v>5</v>
      </c>
      <c r="PO21" s="1511">
        <f t="shared" si="264"/>
        <v>11</v>
      </c>
      <c r="PP21" s="1070">
        <f t="shared" si="123"/>
        <v>2.4545454545454546</v>
      </c>
    </row>
    <row r="22" spans="1:432" ht="20.25" customHeight="1" x14ac:dyDescent="0.25">
      <c r="A22" s="606">
        <v>53</v>
      </c>
      <c r="B22" s="606" t="s">
        <v>23</v>
      </c>
      <c r="C22" s="606" t="s">
        <v>194</v>
      </c>
      <c r="D22" s="1668" t="s">
        <v>195</v>
      </c>
      <c r="E22" s="1669" t="s">
        <v>196</v>
      </c>
      <c r="F22" s="197" t="s">
        <v>197</v>
      </c>
      <c r="G22" s="607">
        <v>36662</v>
      </c>
      <c r="H22" s="606" t="s">
        <v>28</v>
      </c>
      <c r="I22" s="609" t="s">
        <v>198</v>
      </c>
      <c r="J22" s="608">
        <v>7.3</v>
      </c>
      <c r="K22" s="784" t="str">
        <f t="shared" si="0"/>
        <v>7.3</v>
      </c>
      <c r="L22" s="540" t="str">
        <f t="shared" si="1"/>
        <v>B</v>
      </c>
      <c r="M22" s="539">
        <f t="shared" ref="M22" si="271">IF(L22="A",4,IF(L22="B+",3.5,IF(L22="B",3,IF(L22="C+",2.5,IF(L22="C",2,IF(L22="D+",1.5,IF(L22="D",1,0)))))))</f>
        <v>3</v>
      </c>
      <c r="N22" s="208" t="str">
        <f t="shared" ref="N22" si="272">TEXT(M22,"0.0")</f>
        <v>3.0</v>
      </c>
      <c r="O22" s="1329">
        <v>6</v>
      </c>
      <c r="P22" s="784" t="str">
        <f t="shared" si="4"/>
        <v>6.0</v>
      </c>
      <c r="Q22" s="540" t="str">
        <f t="shared" si="5"/>
        <v>C</v>
      </c>
      <c r="R22" s="539">
        <f t="shared" ref="R22" si="273">IF(Q22="A",4,IF(Q22="B+",3.5,IF(Q22="B",3,IF(Q22="C+",2.5,IF(Q22="C",2,IF(Q22="D+",1.5,IF(Q22="D",1,0)))))))</f>
        <v>2</v>
      </c>
      <c r="S22" s="208" t="str">
        <f t="shared" ref="S22" si="274">TEXT(R22,"0.0")</f>
        <v>2.0</v>
      </c>
      <c r="T22" s="256">
        <v>7.3</v>
      </c>
      <c r="U22" s="606">
        <v>8</v>
      </c>
      <c r="V22" s="259"/>
      <c r="W22" s="239">
        <f t="shared" si="8"/>
        <v>7.7</v>
      </c>
      <c r="X22" s="484">
        <f t="shared" si="9"/>
        <v>7.7</v>
      </c>
      <c r="Y22" s="784" t="str">
        <f t="shared" si="10"/>
        <v>7.7</v>
      </c>
      <c r="Z22" s="240" t="str">
        <f t="shared" si="11"/>
        <v>B</v>
      </c>
      <c r="AA22" s="241">
        <f t="shared" si="12"/>
        <v>3</v>
      </c>
      <c r="AB22" s="241" t="str">
        <f t="shared" si="13"/>
        <v>3.0</v>
      </c>
      <c r="AC22" s="242">
        <v>3</v>
      </c>
      <c r="AD22" s="489">
        <v>3</v>
      </c>
      <c r="AE22" s="256">
        <v>5.8</v>
      </c>
      <c r="AF22" s="700">
        <v>6</v>
      </c>
      <c r="AG22" s="259"/>
      <c r="AH22" s="239">
        <f t="shared" si="14"/>
        <v>5.9</v>
      </c>
      <c r="AI22" s="484">
        <f t="shared" si="15"/>
        <v>5.9</v>
      </c>
      <c r="AJ22" s="786" t="str">
        <f t="shared" si="16"/>
        <v>5.9</v>
      </c>
      <c r="AK22" s="240" t="str">
        <f t="shared" si="17"/>
        <v>C</v>
      </c>
      <c r="AL22" s="241">
        <f t="shared" si="18"/>
        <v>2</v>
      </c>
      <c r="AM22" s="241" t="str">
        <f t="shared" si="19"/>
        <v>2.0</v>
      </c>
      <c r="AN22" s="379">
        <v>3</v>
      </c>
      <c r="AO22" s="396">
        <v>3</v>
      </c>
      <c r="AP22" s="256">
        <v>8.5</v>
      </c>
      <c r="AQ22" s="606">
        <v>4</v>
      </c>
      <c r="AR22" s="259"/>
      <c r="AS22" s="239">
        <f t="shared" si="20"/>
        <v>5.8</v>
      </c>
      <c r="AT22" s="484">
        <f t="shared" si="21"/>
        <v>5.8</v>
      </c>
      <c r="AU22" s="784" t="str">
        <f t="shared" si="22"/>
        <v>5.8</v>
      </c>
      <c r="AV22" s="240" t="str">
        <f t="shared" si="23"/>
        <v>C</v>
      </c>
      <c r="AW22" s="241">
        <f t="shared" si="24"/>
        <v>2</v>
      </c>
      <c r="AX22" s="241" t="str">
        <f t="shared" si="25"/>
        <v>2.0</v>
      </c>
      <c r="AY22" s="242">
        <v>3</v>
      </c>
      <c r="AZ22" s="489">
        <v>3</v>
      </c>
      <c r="BA22" s="279">
        <v>7.5</v>
      </c>
      <c r="BB22" s="700">
        <v>9</v>
      </c>
      <c r="BC22" s="259"/>
      <c r="BD22" s="239">
        <f t="shared" si="26"/>
        <v>8.4</v>
      </c>
      <c r="BE22" s="484">
        <f t="shared" si="27"/>
        <v>8.4</v>
      </c>
      <c r="BF22" s="784" t="str">
        <f t="shared" si="28"/>
        <v>8.4</v>
      </c>
      <c r="BG22" s="240" t="str">
        <f t="shared" si="29"/>
        <v>B+</v>
      </c>
      <c r="BH22" s="241">
        <f t="shared" si="30"/>
        <v>3.5</v>
      </c>
      <c r="BI22" s="241" t="str">
        <f t="shared" si="31"/>
        <v>3.5</v>
      </c>
      <c r="BJ22" s="242">
        <v>4</v>
      </c>
      <c r="BK22" s="489">
        <v>4</v>
      </c>
      <c r="BL22" s="1112">
        <v>6.3</v>
      </c>
      <c r="BM22" s="984">
        <v>3</v>
      </c>
      <c r="BN22" s="984"/>
      <c r="BO22" s="1315">
        <f t="shared" si="32"/>
        <v>4.3</v>
      </c>
      <c r="BP22" s="1316">
        <f t="shared" si="33"/>
        <v>4.3</v>
      </c>
      <c r="BQ22" s="1317" t="str">
        <f t="shared" si="34"/>
        <v>4.3</v>
      </c>
      <c r="BR22" s="240" t="str">
        <f t="shared" si="35"/>
        <v>D</v>
      </c>
      <c r="BS22" s="241">
        <f t="shared" si="36"/>
        <v>1</v>
      </c>
      <c r="BT22" s="241" t="str">
        <f t="shared" si="37"/>
        <v>1.0</v>
      </c>
      <c r="BU22" s="12">
        <v>3</v>
      </c>
      <c r="BV22" s="110">
        <v>3</v>
      </c>
      <c r="BW22" s="387">
        <v>8</v>
      </c>
      <c r="BX22" s="384">
        <v>7</v>
      </c>
      <c r="BY22" s="384"/>
      <c r="BZ22" s="385">
        <f t="shared" si="38"/>
        <v>7.4</v>
      </c>
      <c r="CA22" s="386">
        <f t="shared" si="39"/>
        <v>7.4</v>
      </c>
      <c r="CB22" s="784" t="str">
        <f t="shared" si="40"/>
        <v>7.4</v>
      </c>
      <c r="CC22" s="240" t="str">
        <f t="shared" si="41"/>
        <v>B</v>
      </c>
      <c r="CD22" s="241">
        <f t="shared" si="42"/>
        <v>3</v>
      </c>
      <c r="CE22" s="241" t="str">
        <f t="shared" si="43"/>
        <v>3.0</v>
      </c>
      <c r="CF22" s="242">
        <v>2</v>
      </c>
      <c r="CG22" s="489">
        <v>2</v>
      </c>
      <c r="CH22" s="366">
        <f t="shared" si="44"/>
        <v>18</v>
      </c>
      <c r="CI22" s="361">
        <f t="shared" si="45"/>
        <v>2.4444444444444446</v>
      </c>
      <c r="CJ22" s="362" t="str">
        <f t="shared" si="46"/>
        <v>2.44</v>
      </c>
      <c r="CK22" s="700" t="str">
        <f t="shared" si="47"/>
        <v>Lên lớp</v>
      </c>
      <c r="CL22" s="380">
        <f t="shared" si="48"/>
        <v>18</v>
      </c>
      <c r="CM22" s="381">
        <f t="shared" si="49"/>
        <v>2.4444444444444446</v>
      </c>
      <c r="CN22" s="382" t="str">
        <f t="shared" si="50"/>
        <v>Lên lớp</v>
      </c>
      <c r="CO22" s="255"/>
      <c r="CP22" s="247">
        <v>7</v>
      </c>
      <c r="CQ22" s="245">
        <v>5</v>
      </c>
      <c r="CR22" s="245"/>
      <c r="CS22" s="181">
        <f t="shared" si="51"/>
        <v>5.8</v>
      </c>
      <c r="CT22" s="492">
        <f t="shared" si="52"/>
        <v>5.8</v>
      </c>
      <c r="CU22" s="784" t="str">
        <f t="shared" si="53"/>
        <v>5.8</v>
      </c>
      <c r="CV22" s="520" t="str">
        <f t="shared" si="54"/>
        <v>C</v>
      </c>
      <c r="CW22" s="521">
        <f t="shared" si="55"/>
        <v>2</v>
      </c>
      <c r="CX22" s="521" t="str">
        <f t="shared" si="56"/>
        <v>2.0</v>
      </c>
      <c r="CY22" s="183">
        <v>2</v>
      </c>
      <c r="CZ22" s="493">
        <v>2</v>
      </c>
      <c r="DA22" s="339">
        <v>6</v>
      </c>
      <c r="DB22" s="429">
        <v>7</v>
      </c>
      <c r="DC22" s="429"/>
      <c r="DD22" s="181">
        <f t="shared" si="57"/>
        <v>6.6</v>
      </c>
      <c r="DE22" s="492">
        <f t="shared" si="58"/>
        <v>6.6</v>
      </c>
      <c r="DF22" s="784" t="str">
        <f t="shared" si="59"/>
        <v>6.6</v>
      </c>
      <c r="DG22" s="520" t="str">
        <f t="shared" si="60"/>
        <v>C+</v>
      </c>
      <c r="DH22" s="521">
        <f t="shared" si="61"/>
        <v>2.5</v>
      </c>
      <c r="DI22" s="521" t="str">
        <f t="shared" si="62"/>
        <v>2.5</v>
      </c>
      <c r="DJ22" s="183">
        <v>3</v>
      </c>
      <c r="DK22" s="558">
        <v>3</v>
      </c>
      <c r="DL22" s="331">
        <v>5.4</v>
      </c>
      <c r="DM22" s="700">
        <v>5</v>
      </c>
      <c r="DN22" s="700"/>
      <c r="DO22" s="239">
        <f t="shared" si="63"/>
        <v>5.2</v>
      </c>
      <c r="DP22" s="484">
        <f t="shared" si="64"/>
        <v>5.2</v>
      </c>
      <c r="DQ22" s="784" t="str">
        <f t="shared" si="65"/>
        <v>5.2</v>
      </c>
      <c r="DR22" s="240" t="str">
        <f t="shared" si="66"/>
        <v>D+</v>
      </c>
      <c r="DS22" s="241">
        <f t="shared" si="67"/>
        <v>1.5</v>
      </c>
      <c r="DT22" s="241" t="str">
        <f t="shared" si="68"/>
        <v>1.5</v>
      </c>
      <c r="DU22" s="242">
        <v>2</v>
      </c>
      <c r="DV22" s="489">
        <v>2</v>
      </c>
      <c r="DW22" s="247">
        <v>7.2</v>
      </c>
      <c r="DX22" s="245">
        <v>6</v>
      </c>
      <c r="DY22" s="245"/>
      <c r="DZ22" s="6">
        <f t="shared" si="69"/>
        <v>6.5</v>
      </c>
      <c r="EA22" s="104">
        <f t="shared" si="70"/>
        <v>6.5</v>
      </c>
      <c r="EB22" s="784" t="str">
        <f t="shared" si="71"/>
        <v>6.5</v>
      </c>
      <c r="EC22" s="540" t="str">
        <f t="shared" si="72"/>
        <v>C+</v>
      </c>
      <c r="ED22" s="539">
        <f t="shared" si="73"/>
        <v>2.5</v>
      </c>
      <c r="EE22" s="539" t="str">
        <f t="shared" si="74"/>
        <v>2.5</v>
      </c>
      <c r="EF22" s="183">
        <v>2</v>
      </c>
      <c r="EG22" s="488">
        <v>2</v>
      </c>
      <c r="EH22" s="247">
        <v>6</v>
      </c>
      <c r="EI22" s="245">
        <v>8</v>
      </c>
      <c r="EJ22" s="245"/>
      <c r="EK22" s="6">
        <f t="shared" si="75"/>
        <v>7.2</v>
      </c>
      <c r="EL22" s="104">
        <f t="shared" si="76"/>
        <v>7.2</v>
      </c>
      <c r="EM22" s="784" t="str">
        <f t="shared" si="77"/>
        <v>7.2</v>
      </c>
      <c r="EN22" s="540" t="str">
        <f t="shared" si="78"/>
        <v>B</v>
      </c>
      <c r="EO22" s="539">
        <f t="shared" si="79"/>
        <v>3</v>
      </c>
      <c r="EP22" s="539" t="str">
        <f t="shared" si="80"/>
        <v>3.0</v>
      </c>
      <c r="EQ22" s="183">
        <v>4</v>
      </c>
      <c r="ER22" s="488">
        <v>4</v>
      </c>
      <c r="ES22" s="247">
        <v>6.6</v>
      </c>
      <c r="ET22" s="245">
        <v>5</v>
      </c>
      <c r="EU22" s="245"/>
      <c r="EV22" s="6">
        <f t="shared" si="81"/>
        <v>5.6</v>
      </c>
      <c r="EW22" s="104">
        <f t="shared" si="82"/>
        <v>5.6</v>
      </c>
      <c r="EX22" s="784" t="str">
        <f t="shared" si="83"/>
        <v>5.6</v>
      </c>
      <c r="EY22" s="540" t="str">
        <f t="shared" si="84"/>
        <v>C</v>
      </c>
      <c r="EZ22" s="539">
        <f t="shared" si="85"/>
        <v>2</v>
      </c>
      <c r="FA22" s="539" t="str">
        <f t="shared" si="86"/>
        <v>2.0</v>
      </c>
      <c r="FB22" s="183">
        <v>2</v>
      </c>
      <c r="FC22" s="488">
        <v>2</v>
      </c>
      <c r="FD22" s="317">
        <v>6.7</v>
      </c>
      <c r="FE22" s="245">
        <v>7</v>
      </c>
      <c r="FF22" s="245"/>
      <c r="FG22" s="6">
        <f t="shared" si="87"/>
        <v>6.9</v>
      </c>
      <c r="FH22" s="104">
        <f t="shared" si="88"/>
        <v>6.9</v>
      </c>
      <c r="FI22" s="784" t="str">
        <f t="shared" si="89"/>
        <v>6.9</v>
      </c>
      <c r="FJ22" s="540" t="str">
        <f t="shared" si="90"/>
        <v>C+</v>
      </c>
      <c r="FK22" s="539">
        <f t="shared" si="91"/>
        <v>2.5</v>
      </c>
      <c r="FL22" s="539" t="str">
        <f t="shared" si="92"/>
        <v>2.5</v>
      </c>
      <c r="FM22" s="183">
        <v>3</v>
      </c>
      <c r="FN22" s="488">
        <v>3</v>
      </c>
      <c r="FO22" s="317">
        <v>6.7</v>
      </c>
      <c r="FP22" s="245">
        <v>8</v>
      </c>
      <c r="FQ22" s="245"/>
      <c r="FR22" s="6">
        <f t="shared" si="93"/>
        <v>7.5</v>
      </c>
      <c r="FS22" s="104">
        <f t="shared" si="94"/>
        <v>7.5</v>
      </c>
      <c r="FT22" s="784" t="str">
        <f t="shared" si="95"/>
        <v>7.5</v>
      </c>
      <c r="FU22" s="540" t="str">
        <f t="shared" si="96"/>
        <v>B</v>
      </c>
      <c r="FV22" s="539">
        <f t="shared" si="97"/>
        <v>3</v>
      </c>
      <c r="FW22" s="539" t="str">
        <f t="shared" si="98"/>
        <v>3.0</v>
      </c>
      <c r="FX22" s="183">
        <v>3</v>
      </c>
      <c r="FY22" s="488">
        <v>3</v>
      </c>
      <c r="FZ22" s="559">
        <f t="shared" si="99"/>
        <v>21</v>
      </c>
      <c r="GA22" s="354">
        <f t="shared" si="100"/>
        <v>2.4761904761904763</v>
      </c>
      <c r="GB22" s="355" t="str">
        <f t="shared" si="101"/>
        <v>2.48</v>
      </c>
      <c r="GC22" s="700" t="str">
        <f t="shared" si="102"/>
        <v>Lên lớp</v>
      </c>
      <c r="GD22" s="560">
        <f t="shared" si="103"/>
        <v>39</v>
      </c>
      <c r="GE22" s="361">
        <f t="shared" si="104"/>
        <v>2.4615384615384617</v>
      </c>
      <c r="GF22" s="362" t="str">
        <f t="shared" si="105"/>
        <v>2.46</v>
      </c>
      <c r="GG22" s="665">
        <f t="shared" si="106"/>
        <v>39</v>
      </c>
      <c r="GH22" s="790">
        <f t="shared" si="124"/>
        <v>6.602564102564104</v>
      </c>
      <c r="GI22" s="666">
        <f t="shared" si="107"/>
        <v>2.4615384615384617</v>
      </c>
      <c r="GJ22" s="667" t="str">
        <f t="shared" si="108"/>
        <v>Lên lớp</v>
      </c>
      <c r="GK22" s="288"/>
      <c r="GL22" s="279">
        <v>6</v>
      </c>
      <c r="GM22" s="336">
        <v>4</v>
      </c>
      <c r="GN22" s="336"/>
      <c r="GO22" s="776">
        <f t="shared" si="125"/>
        <v>4.8</v>
      </c>
      <c r="GP22" s="777">
        <f t="shared" si="126"/>
        <v>4.8</v>
      </c>
      <c r="GQ22" s="839" t="str">
        <f t="shared" si="127"/>
        <v>4.8</v>
      </c>
      <c r="GR22" s="778" t="str">
        <f t="shared" si="128"/>
        <v>D</v>
      </c>
      <c r="GS22" s="779">
        <f t="shared" si="129"/>
        <v>1</v>
      </c>
      <c r="GT22" s="779" t="str">
        <f t="shared" si="130"/>
        <v>1.0</v>
      </c>
      <c r="GU22" s="747">
        <v>2</v>
      </c>
      <c r="GV22" s="780">
        <v>2</v>
      </c>
      <c r="GW22" s="279">
        <v>7.4</v>
      </c>
      <c r="GX22" s="336">
        <v>1</v>
      </c>
      <c r="GY22" s="836">
        <v>6</v>
      </c>
      <c r="GZ22" s="239">
        <f t="shared" si="131"/>
        <v>3.6</v>
      </c>
      <c r="HA22" s="484">
        <f t="shared" si="132"/>
        <v>6.6</v>
      </c>
      <c r="HB22" s="819" t="str">
        <f t="shared" si="133"/>
        <v>6.6</v>
      </c>
      <c r="HC22" s="240" t="str">
        <f t="shared" si="134"/>
        <v>C+</v>
      </c>
      <c r="HD22" s="241">
        <f t="shared" si="135"/>
        <v>2.5</v>
      </c>
      <c r="HE22" s="241" t="str">
        <f t="shared" si="136"/>
        <v>2.5</v>
      </c>
      <c r="HF22" s="242">
        <v>2</v>
      </c>
      <c r="HG22" s="489">
        <v>2</v>
      </c>
      <c r="HH22" s="279">
        <v>6.9</v>
      </c>
      <c r="HI22" s="336">
        <v>4</v>
      </c>
      <c r="HJ22" s="336"/>
      <c r="HK22" s="776">
        <f t="shared" si="137"/>
        <v>5.2</v>
      </c>
      <c r="HL22" s="777">
        <f t="shared" si="138"/>
        <v>5.2</v>
      </c>
      <c r="HM22" s="839" t="str">
        <f t="shared" si="139"/>
        <v>5.2</v>
      </c>
      <c r="HN22" s="778" t="str">
        <f t="shared" si="140"/>
        <v>D+</v>
      </c>
      <c r="HO22" s="779">
        <f t="shared" si="141"/>
        <v>1.5</v>
      </c>
      <c r="HP22" s="779" t="str">
        <f t="shared" si="142"/>
        <v>1.5</v>
      </c>
      <c r="HQ22" s="747">
        <v>3</v>
      </c>
      <c r="HR22" s="780">
        <v>3</v>
      </c>
      <c r="HS22" s="279">
        <v>6.7</v>
      </c>
      <c r="HT22" s="883"/>
      <c r="HU22" s="336">
        <v>6</v>
      </c>
      <c r="HV22" s="6">
        <f t="shared" si="143"/>
        <v>2.7</v>
      </c>
      <c r="HW22" s="104">
        <f t="shared" si="144"/>
        <v>6.3</v>
      </c>
      <c r="HX22" s="784" t="str">
        <f t="shared" si="145"/>
        <v>6.3</v>
      </c>
      <c r="HY22" s="540" t="str">
        <f t="shared" si="146"/>
        <v>C</v>
      </c>
      <c r="HZ22" s="539">
        <f t="shared" si="147"/>
        <v>2</v>
      </c>
      <c r="IA22" s="539" t="str">
        <f t="shared" si="148"/>
        <v>2.0</v>
      </c>
      <c r="IB22" s="747">
        <v>3</v>
      </c>
      <c r="IC22" s="110">
        <v>3</v>
      </c>
      <c r="ID22" s="279">
        <v>6.8</v>
      </c>
      <c r="IE22" s="336">
        <v>7</v>
      </c>
      <c r="IF22" s="336"/>
      <c r="IG22" s="776">
        <f t="shared" si="149"/>
        <v>6.9</v>
      </c>
      <c r="IH22" s="777">
        <f t="shared" si="150"/>
        <v>6.9</v>
      </c>
      <c r="II22" s="839" t="str">
        <f t="shared" si="151"/>
        <v>6.9</v>
      </c>
      <c r="IJ22" s="778" t="str">
        <f t="shared" si="152"/>
        <v>C+</v>
      </c>
      <c r="IK22" s="779">
        <f t="shared" si="153"/>
        <v>2.5</v>
      </c>
      <c r="IL22" s="779" t="str">
        <f t="shared" si="154"/>
        <v>2.5</v>
      </c>
      <c r="IM22" s="747">
        <v>3</v>
      </c>
      <c r="IN22" s="780">
        <v>3</v>
      </c>
      <c r="IO22" s="331">
        <v>7</v>
      </c>
      <c r="IP22" s="336">
        <v>7</v>
      </c>
      <c r="IQ22" s="336"/>
      <c r="IR22" s="776">
        <f t="shared" si="155"/>
        <v>7</v>
      </c>
      <c r="IS22" s="777">
        <f t="shared" si="156"/>
        <v>7</v>
      </c>
      <c r="IT22" s="784" t="str">
        <f t="shared" si="157"/>
        <v>7.0</v>
      </c>
      <c r="IU22" s="778" t="str">
        <f t="shared" si="158"/>
        <v>B</v>
      </c>
      <c r="IV22" s="779">
        <f t="shared" si="159"/>
        <v>3</v>
      </c>
      <c r="IW22" s="779" t="str">
        <f t="shared" si="160"/>
        <v>3.0</v>
      </c>
      <c r="IX22" s="747">
        <v>2</v>
      </c>
      <c r="IY22" s="780">
        <v>2</v>
      </c>
      <c r="IZ22" s="877">
        <v>7.4</v>
      </c>
      <c r="JA22" s="336">
        <v>8</v>
      </c>
      <c r="JB22" s="336"/>
      <c r="JC22" s="6">
        <f t="shared" si="161"/>
        <v>7.8</v>
      </c>
      <c r="JD22" s="104">
        <f t="shared" si="162"/>
        <v>7.8</v>
      </c>
      <c r="JE22" s="784" t="str">
        <f t="shared" si="163"/>
        <v>7.8</v>
      </c>
      <c r="JF22" s="540" t="str">
        <f t="shared" si="164"/>
        <v>B</v>
      </c>
      <c r="JG22" s="539">
        <f t="shared" si="165"/>
        <v>3</v>
      </c>
      <c r="JH22" s="539" t="str">
        <f t="shared" si="166"/>
        <v>3.0</v>
      </c>
      <c r="JI22" s="747">
        <v>3</v>
      </c>
      <c r="JJ22" s="110">
        <v>3</v>
      </c>
      <c r="JK22" s="279">
        <v>7</v>
      </c>
      <c r="JL22" s="836">
        <v>3</v>
      </c>
      <c r="JM22" s="336"/>
      <c r="JN22" s="776">
        <f t="shared" si="167"/>
        <v>4.5999999999999996</v>
      </c>
      <c r="JO22" s="777">
        <f t="shared" si="168"/>
        <v>4.5999999999999996</v>
      </c>
      <c r="JP22" s="839" t="str">
        <f t="shared" si="169"/>
        <v>4.6</v>
      </c>
      <c r="JQ22" s="778" t="str">
        <f t="shared" si="170"/>
        <v>D</v>
      </c>
      <c r="JR22" s="779">
        <f t="shared" si="171"/>
        <v>1</v>
      </c>
      <c r="JS22" s="779" t="str">
        <f t="shared" si="172"/>
        <v>1.0</v>
      </c>
      <c r="JT22" s="747">
        <v>1</v>
      </c>
      <c r="JU22" s="780">
        <v>1</v>
      </c>
      <c r="JV22" s="279">
        <v>7</v>
      </c>
      <c r="JW22" s="897">
        <v>7</v>
      </c>
      <c r="JX22" s="504"/>
      <c r="JY22" s="6">
        <f t="shared" si="173"/>
        <v>7</v>
      </c>
      <c r="JZ22" s="104">
        <f t="shared" si="174"/>
        <v>7</v>
      </c>
      <c r="KA22" s="784" t="str">
        <f t="shared" si="175"/>
        <v>7.0</v>
      </c>
      <c r="KB22" s="540" t="str">
        <f t="shared" si="176"/>
        <v>B</v>
      </c>
      <c r="KC22" s="539">
        <f t="shared" si="177"/>
        <v>3</v>
      </c>
      <c r="KD22" s="539" t="str">
        <f t="shared" si="178"/>
        <v>3.0</v>
      </c>
      <c r="KE22" s="242">
        <v>1</v>
      </c>
      <c r="KF22" s="110">
        <v>1</v>
      </c>
      <c r="KG22" s="921">
        <f t="shared" si="179"/>
        <v>20</v>
      </c>
      <c r="KH22" s="923">
        <f t="shared" si="180"/>
        <v>2.2000000000000002</v>
      </c>
      <c r="KI22" s="925" t="str">
        <f t="shared" si="181"/>
        <v>2.20</v>
      </c>
      <c r="KJ22" s="929" t="str">
        <f t="shared" si="182"/>
        <v>Lên lớp</v>
      </c>
      <c r="KK22" s="937">
        <f t="shared" si="183"/>
        <v>59</v>
      </c>
      <c r="KL22" s="923">
        <f t="shared" si="184"/>
        <v>2.3728813559322033</v>
      </c>
      <c r="KM22" s="925" t="str">
        <f t="shared" si="185"/>
        <v>2.37</v>
      </c>
      <c r="KN22" s="938">
        <f t="shared" si="186"/>
        <v>20</v>
      </c>
      <c r="KO22" s="841">
        <f t="shared" si="187"/>
        <v>6.35</v>
      </c>
      <c r="KP22" s="939">
        <f t="shared" si="188"/>
        <v>2.2000000000000002</v>
      </c>
      <c r="KQ22" s="940">
        <f t="shared" si="189"/>
        <v>59</v>
      </c>
      <c r="KR22" s="941">
        <f t="shared" si="190"/>
        <v>6.5169491525423737</v>
      </c>
      <c r="KS22" s="942">
        <f t="shared" si="191"/>
        <v>2.3728813559322033</v>
      </c>
      <c r="KT22" s="929" t="str">
        <f t="shared" si="192"/>
        <v>Lên lớp</v>
      </c>
      <c r="KU22" s="713"/>
      <c r="KV22" s="877">
        <v>7</v>
      </c>
      <c r="KW22" s="336">
        <v>4</v>
      </c>
      <c r="KX22" s="336"/>
      <c r="KY22" s="723">
        <f t="shared" si="193"/>
        <v>5.2</v>
      </c>
      <c r="KZ22" s="724">
        <f t="shared" si="194"/>
        <v>5.2</v>
      </c>
      <c r="LA22" s="799" t="str">
        <f t="shared" si="195"/>
        <v>5.2</v>
      </c>
      <c r="LB22" s="725" t="str">
        <f t="shared" si="196"/>
        <v>D+</v>
      </c>
      <c r="LC22" s="726">
        <f t="shared" si="197"/>
        <v>1.5</v>
      </c>
      <c r="LD22" s="726" t="str">
        <f t="shared" si="198"/>
        <v>1.5</v>
      </c>
      <c r="LE22" s="727">
        <v>2</v>
      </c>
      <c r="LF22" s="728">
        <v>2</v>
      </c>
      <c r="LG22" s="279">
        <v>7</v>
      </c>
      <c r="LH22" s="336">
        <v>8</v>
      </c>
      <c r="LI22" s="336"/>
      <c r="LJ22" s="723">
        <f t="shared" si="199"/>
        <v>7.6</v>
      </c>
      <c r="LK22" s="724">
        <f t="shared" si="200"/>
        <v>7.6</v>
      </c>
      <c r="LL22" s="799" t="str">
        <f t="shared" si="201"/>
        <v>7.6</v>
      </c>
      <c r="LM22" s="725" t="str">
        <f t="shared" si="202"/>
        <v>B</v>
      </c>
      <c r="LN22" s="726">
        <f t="shared" si="203"/>
        <v>3</v>
      </c>
      <c r="LO22" s="726" t="str">
        <f t="shared" si="204"/>
        <v>3.0</v>
      </c>
      <c r="LP22" s="1037">
        <v>2</v>
      </c>
      <c r="LQ22" s="728">
        <v>2</v>
      </c>
      <c r="LR22" s="877">
        <v>6.3</v>
      </c>
      <c r="LS22" s="336">
        <v>6</v>
      </c>
      <c r="LT22" s="336"/>
      <c r="LU22" s="6">
        <f t="shared" si="205"/>
        <v>6.1</v>
      </c>
      <c r="LV22" s="104">
        <f t="shared" si="206"/>
        <v>6.1</v>
      </c>
      <c r="LW22" s="784" t="str">
        <f t="shared" si="207"/>
        <v>6.1</v>
      </c>
      <c r="LX22" s="540" t="str">
        <f t="shared" si="208"/>
        <v>C</v>
      </c>
      <c r="LY22" s="539">
        <f t="shared" si="209"/>
        <v>2</v>
      </c>
      <c r="LZ22" s="539" t="str">
        <f t="shared" si="210"/>
        <v>2.0</v>
      </c>
      <c r="MA22" s="12">
        <v>4</v>
      </c>
      <c r="MB22" s="110">
        <v>4</v>
      </c>
      <c r="MC22" s="279">
        <v>6</v>
      </c>
      <c r="MD22" s="336">
        <v>7</v>
      </c>
      <c r="ME22" s="1125"/>
      <c r="MF22" s="900">
        <f t="shared" si="265"/>
        <v>6.6</v>
      </c>
      <c r="MG22" s="902">
        <f t="shared" si="266"/>
        <v>6.6</v>
      </c>
      <c r="MH22" s="904" t="str">
        <f t="shared" si="267"/>
        <v>6.6</v>
      </c>
      <c r="MI22" s="906" t="str">
        <f t="shared" si="268"/>
        <v>C+</v>
      </c>
      <c r="MJ22" s="908">
        <f t="shared" si="269"/>
        <v>2.5</v>
      </c>
      <c r="MK22" s="908" t="str">
        <f t="shared" si="270"/>
        <v>2.5</v>
      </c>
      <c r="ML22" s="727">
        <v>2</v>
      </c>
      <c r="MM22" s="728">
        <v>2</v>
      </c>
      <c r="MN22" s="279">
        <v>7</v>
      </c>
      <c r="MO22" s="336">
        <v>6</v>
      </c>
      <c r="MP22" s="336"/>
      <c r="MQ22" s="901">
        <f t="shared" si="215"/>
        <v>6.4</v>
      </c>
      <c r="MR22" s="903">
        <f t="shared" si="216"/>
        <v>6.4</v>
      </c>
      <c r="MS22" s="905" t="str">
        <f t="shared" si="217"/>
        <v>6.4</v>
      </c>
      <c r="MT22" s="907" t="str">
        <f t="shared" si="218"/>
        <v>C</v>
      </c>
      <c r="MU22" s="909">
        <f t="shared" si="219"/>
        <v>2</v>
      </c>
      <c r="MV22" s="909" t="str">
        <f t="shared" si="220"/>
        <v>2.0</v>
      </c>
      <c r="MW22" s="730">
        <v>2</v>
      </c>
      <c r="MX22" s="911">
        <v>2</v>
      </c>
      <c r="MY22" s="877">
        <v>7.3</v>
      </c>
      <c r="MZ22" s="336">
        <v>8</v>
      </c>
      <c r="NA22" s="336"/>
      <c r="NB22" s="901">
        <f t="shared" si="221"/>
        <v>7.7</v>
      </c>
      <c r="NC22" s="903">
        <f t="shared" si="222"/>
        <v>7.7</v>
      </c>
      <c r="ND22" s="905" t="str">
        <f t="shared" si="223"/>
        <v>7.7</v>
      </c>
      <c r="NE22" s="907" t="str">
        <f t="shared" si="224"/>
        <v>B</v>
      </c>
      <c r="NF22" s="909">
        <f t="shared" si="225"/>
        <v>3</v>
      </c>
      <c r="NG22" s="909" t="str">
        <f t="shared" si="226"/>
        <v>3.0</v>
      </c>
      <c r="NH22" s="730">
        <v>2</v>
      </c>
      <c r="NI22" s="911">
        <v>2</v>
      </c>
      <c r="NJ22" s="877">
        <v>8.3000000000000007</v>
      </c>
      <c r="NK22" s="336">
        <v>9</v>
      </c>
      <c r="NL22" s="336"/>
      <c r="NM22" s="901">
        <f t="shared" si="227"/>
        <v>8.6999999999999993</v>
      </c>
      <c r="NN22" s="903">
        <f t="shared" si="228"/>
        <v>8.6999999999999993</v>
      </c>
      <c r="NO22" s="905" t="str">
        <f t="shared" si="229"/>
        <v>8.7</v>
      </c>
      <c r="NP22" s="907" t="str">
        <f t="shared" si="230"/>
        <v>A</v>
      </c>
      <c r="NQ22" s="909">
        <f t="shared" si="231"/>
        <v>4</v>
      </c>
      <c r="NR22" s="909" t="str">
        <f t="shared" si="232"/>
        <v>4.0</v>
      </c>
      <c r="NS22" s="730">
        <v>2</v>
      </c>
      <c r="NT22" s="911">
        <v>2</v>
      </c>
      <c r="NU22" s="877">
        <v>8.3000000000000007</v>
      </c>
      <c r="NV22" s="336">
        <v>8</v>
      </c>
      <c r="NW22" s="336"/>
      <c r="NX22" s="901">
        <f t="shared" si="233"/>
        <v>8.1</v>
      </c>
      <c r="NY22" s="903">
        <f t="shared" si="234"/>
        <v>8.1</v>
      </c>
      <c r="NZ22" s="905" t="str">
        <f t="shared" si="235"/>
        <v>8.1</v>
      </c>
      <c r="OA22" s="907" t="str">
        <f t="shared" si="236"/>
        <v>B+</v>
      </c>
      <c r="OB22" s="909">
        <f t="shared" si="237"/>
        <v>3.5</v>
      </c>
      <c r="OC22" s="909" t="str">
        <f t="shared" si="238"/>
        <v>3.5</v>
      </c>
      <c r="OD22" s="730">
        <v>2</v>
      </c>
      <c r="OE22" s="911">
        <v>2</v>
      </c>
      <c r="OF22" s="1069">
        <f t="shared" si="239"/>
        <v>18</v>
      </c>
      <c r="OG22" s="1070">
        <f t="shared" si="240"/>
        <v>2.6111111111111112</v>
      </c>
      <c r="OH22" s="1071" t="str">
        <f t="shared" si="241"/>
        <v>2.61</v>
      </c>
      <c r="OI22" s="1072" t="str">
        <f t="shared" si="242"/>
        <v>Lên lớp</v>
      </c>
      <c r="OJ22" s="1082">
        <f t="shared" si="243"/>
        <v>77</v>
      </c>
      <c r="OK22" s="1083">
        <f t="shared" si="244"/>
        <v>2.4285714285714284</v>
      </c>
      <c r="OL22" s="1084" t="str">
        <f t="shared" si="245"/>
        <v>2.43</v>
      </c>
      <c r="OM22" s="1082">
        <f t="shared" si="246"/>
        <v>18</v>
      </c>
      <c r="ON22" s="1075">
        <f t="shared" si="247"/>
        <v>2.6111111111111112</v>
      </c>
      <c r="OO22" s="1075">
        <f t="shared" si="248"/>
        <v>6.9444444444444455</v>
      </c>
      <c r="OP22" s="1076">
        <f t="shared" si="249"/>
        <v>77</v>
      </c>
      <c r="OQ22" s="1079">
        <f t="shared" si="250"/>
        <v>6.6168831168831179</v>
      </c>
      <c r="OR22" s="1077">
        <f t="shared" si="251"/>
        <v>2.4285714285714284</v>
      </c>
      <c r="OS22" s="1072" t="str">
        <f t="shared" si="252"/>
        <v>Lên lớp</v>
      </c>
      <c r="OU22" s="1336">
        <v>8</v>
      </c>
      <c r="OV22" s="1336">
        <v>7.5</v>
      </c>
      <c r="OW22" s="1341"/>
      <c r="OX22" s="1420">
        <f t="shared" si="253"/>
        <v>7.7</v>
      </c>
      <c r="OY22" s="1421">
        <f t="shared" si="254"/>
        <v>7.7</v>
      </c>
      <c r="OZ22" s="1422" t="str">
        <f t="shared" si="255"/>
        <v>7.7</v>
      </c>
      <c r="PA22" s="1423" t="str">
        <f t="shared" si="256"/>
        <v>B</v>
      </c>
      <c r="PB22" s="1424">
        <f t="shared" si="257"/>
        <v>3</v>
      </c>
      <c r="PC22" s="1425" t="str">
        <f t="shared" si="258"/>
        <v>3.0</v>
      </c>
      <c r="PD22" s="1426">
        <v>6</v>
      </c>
      <c r="PE22" s="1428">
        <v>6</v>
      </c>
      <c r="PF22" s="1614">
        <v>7.7</v>
      </c>
      <c r="PG22" s="1336">
        <v>7.3</v>
      </c>
      <c r="PH22" s="1639">
        <f t="shared" si="259"/>
        <v>7.5</v>
      </c>
      <c r="PI22" s="1640" t="str">
        <f t="shared" si="260"/>
        <v>7.5</v>
      </c>
      <c r="PJ22" s="1641" t="str">
        <f t="shared" si="261"/>
        <v>B</v>
      </c>
      <c r="PK22" s="1642">
        <f t="shared" si="262"/>
        <v>3</v>
      </c>
      <c r="PL22" s="1642" t="str">
        <f t="shared" si="263"/>
        <v>3.0</v>
      </c>
      <c r="PM22" s="1643">
        <v>5</v>
      </c>
      <c r="PN22" s="1612">
        <v>5</v>
      </c>
      <c r="PO22" s="1511">
        <f t="shared" si="264"/>
        <v>11</v>
      </c>
      <c r="PP22" s="1070">
        <f t="shared" si="123"/>
        <v>3</v>
      </c>
    </row>
    <row r="23" spans="1:432" s="1067" customFormat="1" ht="20.25" customHeight="1" x14ac:dyDescent="0.25">
      <c r="A23" s="1670"/>
      <c r="B23" s="1670"/>
      <c r="C23" s="1670"/>
      <c r="D23" s="1671"/>
      <c r="E23" s="1671"/>
      <c r="F23" s="1671"/>
      <c r="G23" s="1672"/>
      <c r="H23" s="1670"/>
      <c r="I23" s="1670"/>
      <c r="J23" s="1673"/>
      <c r="K23" s="1663"/>
      <c r="L23" s="1674"/>
      <c r="M23" s="1674"/>
      <c r="N23" s="1674"/>
      <c r="O23" s="1674"/>
      <c r="P23" s="1663"/>
      <c r="Q23" s="1674"/>
      <c r="R23" s="1674"/>
      <c r="S23" s="1674"/>
      <c r="T23" s="1673"/>
      <c r="U23" s="1670"/>
      <c r="V23" s="1674"/>
      <c r="W23" s="1675"/>
      <c r="X23" s="1663"/>
      <c r="Y23" s="1663"/>
      <c r="Z23" s="1676"/>
      <c r="AA23" s="1663"/>
      <c r="AB23" s="1663"/>
      <c r="AC23" s="1677"/>
      <c r="AD23" s="1371"/>
      <c r="AE23" s="1673"/>
      <c r="AF23" s="1678"/>
      <c r="AG23" s="1674"/>
      <c r="AH23" s="1675"/>
      <c r="AI23" s="1663"/>
      <c r="AJ23" s="1663"/>
      <c r="AK23" s="1676"/>
      <c r="AL23" s="1663"/>
      <c r="AM23" s="1663"/>
      <c r="AN23" s="1371"/>
      <c r="AO23" s="1371"/>
      <c r="AP23" s="1673"/>
      <c r="AQ23" s="1670"/>
      <c r="AR23" s="1674"/>
      <c r="AS23" s="1675"/>
      <c r="AT23" s="1663"/>
      <c r="AU23" s="1663"/>
      <c r="AV23" s="1676"/>
      <c r="AW23" s="1663"/>
      <c r="AX23" s="1663"/>
      <c r="AY23" s="1677"/>
      <c r="AZ23" s="1371"/>
      <c r="BA23" s="1679"/>
      <c r="BB23" s="1678"/>
      <c r="BC23" s="1674"/>
      <c r="BD23" s="1675"/>
      <c r="BE23" s="1663"/>
      <c r="BF23" s="1663"/>
      <c r="BG23" s="1676"/>
      <c r="BH23" s="1663"/>
      <c r="BI23" s="1663"/>
      <c r="BJ23" s="1677"/>
      <c r="BK23" s="1371"/>
      <c r="BL23" s="1680"/>
      <c r="BM23" s="1681"/>
      <c r="BN23" s="1681"/>
      <c r="BO23" s="1682"/>
      <c r="BP23" s="1683"/>
      <c r="BQ23" s="1683"/>
      <c r="BR23" s="1676"/>
      <c r="BS23" s="1663"/>
      <c r="BT23" s="1663"/>
      <c r="BU23" s="1677"/>
      <c r="BV23" s="1371"/>
      <c r="BW23" s="1684"/>
      <c r="BX23" s="1192"/>
      <c r="BY23" s="1192"/>
      <c r="BZ23" s="1193"/>
      <c r="CA23" s="1194"/>
      <c r="CB23" s="1663"/>
      <c r="CC23" s="1676"/>
      <c r="CD23" s="1663"/>
      <c r="CE23" s="1663"/>
      <c r="CF23" s="1677"/>
      <c r="CG23" s="1371"/>
      <c r="CH23" s="1685"/>
      <c r="CI23" s="1686"/>
      <c r="CJ23" s="1687"/>
      <c r="CK23" s="1678"/>
      <c r="CL23" s="1688"/>
      <c r="CM23" s="1689"/>
      <c r="CN23" s="1678"/>
      <c r="CO23" s="1674"/>
      <c r="CP23" s="1679"/>
      <c r="CQ23" s="1678"/>
      <c r="CR23" s="1678"/>
      <c r="CS23" s="1675"/>
      <c r="CT23" s="1663"/>
      <c r="CU23" s="1663"/>
      <c r="CV23" s="1676"/>
      <c r="CW23" s="1663"/>
      <c r="CX23" s="1663"/>
      <c r="CY23" s="1677"/>
      <c r="CZ23" s="1371"/>
      <c r="DA23" s="1675"/>
      <c r="DB23" s="1670"/>
      <c r="DC23" s="1670"/>
      <c r="DD23" s="1675"/>
      <c r="DE23" s="1663"/>
      <c r="DF23" s="1663"/>
      <c r="DG23" s="1676"/>
      <c r="DH23" s="1663"/>
      <c r="DI23" s="1663"/>
      <c r="DJ23" s="1677"/>
      <c r="DK23" s="1371"/>
      <c r="DL23" s="1690"/>
      <c r="DM23" s="1678"/>
      <c r="DN23" s="1678"/>
      <c r="DO23" s="1675"/>
      <c r="DP23" s="1663"/>
      <c r="DQ23" s="1663"/>
      <c r="DR23" s="1676"/>
      <c r="DS23" s="1663"/>
      <c r="DT23" s="1663"/>
      <c r="DU23" s="1677"/>
      <c r="DV23" s="1371"/>
      <c r="DW23" s="1679"/>
      <c r="DX23" s="1678"/>
      <c r="DY23" s="1678"/>
      <c r="DZ23" s="1675"/>
      <c r="EA23" s="1663"/>
      <c r="EB23" s="1663"/>
      <c r="EC23" s="1676"/>
      <c r="ED23" s="1663"/>
      <c r="EE23" s="1663"/>
      <c r="EF23" s="1677"/>
      <c r="EG23" s="1371"/>
      <c r="EH23" s="1679"/>
      <c r="EI23" s="1678"/>
      <c r="EJ23" s="1678"/>
      <c r="EK23" s="1675"/>
      <c r="EL23" s="1663"/>
      <c r="EM23" s="1663"/>
      <c r="EN23" s="1676"/>
      <c r="EO23" s="1663"/>
      <c r="EP23" s="1663"/>
      <c r="EQ23" s="1677"/>
      <c r="ER23" s="1371"/>
      <c r="ES23" s="1679"/>
      <c r="ET23" s="1678"/>
      <c r="EU23" s="1678"/>
      <c r="EV23" s="1675"/>
      <c r="EW23" s="1663"/>
      <c r="EX23" s="1663"/>
      <c r="EY23" s="1676"/>
      <c r="EZ23" s="1663"/>
      <c r="FA23" s="1663"/>
      <c r="FB23" s="1677"/>
      <c r="FC23" s="1371"/>
      <c r="FD23" s="1690"/>
      <c r="FE23" s="1678"/>
      <c r="FF23" s="1678"/>
      <c r="FG23" s="1675"/>
      <c r="FH23" s="1663"/>
      <c r="FI23" s="1663"/>
      <c r="FJ23" s="1676"/>
      <c r="FK23" s="1663"/>
      <c r="FL23" s="1663"/>
      <c r="FM23" s="1677"/>
      <c r="FN23" s="1371"/>
      <c r="FO23" s="1690"/>
      <c r="FP23" s="1678"/>
      <c r="FQ23" s="1678"/>
      <c r="FR23" s="1675"/>
      <c r="FS23" s="1663"/>
      <c r="FT23" s="1663"/>
      <c r="FU23" s="1676"/>
      <c r="FV23" s="1663"/>
      <c r="FW23" s="1663"/>
      <c r="FX23" s="1677"/>
      <c r="FY23" s="1371"/>
      <c r="FZ23" s="1685"/>
      <c r="GA23" s="1686"/>
      <c r="GB23" s="1687"/>
      <c r="GC23" s="1678"/>
      <c r="GD23" s="1685"/>
      <c r="GE23" s="1686"/>
      <c r="GF23" s="1687"/>
      <c r="GG23" s="1691"/>
      <c r="GH23" s="1692"/>
      <c r="GI23" s="1693"/>
      <c r="GJ23" s="1694"/>
      <c r="GK23" s="1674"/>
      <c r="GL23" s="1679"/>
      <c r="GM23" s="1695"/>
      <c r="GN23" s="1695"/>
      <c r="GO23" s="1675"/>
      <c r="GP23" s="1663"/>
      <c r="GQ23" s="1663"/>
      <c r="GR23" s="1676"/>
      <c r="GS23" s="1663"/>
      <c r="GT23" s="1663"/>
      <c r="GU23" s="1677"/>
      <c r="GV23" s="1371"/>
      <c r="GW23" s="1679"/>
      <c r="GX23" s="1695"/>
      <c r="GY23" s="1696"/>
      <c r="GZ23" s="1675"/>
      <c r="HA23" s="1663"/>
      <c r="HB23" s="1663"/>
      <c r="HC23" s="1676"/>
      <c r="HD23" s="1663"/>
      <c r="HE23" s="1663"/>
      <c r="HF23" s="1677"/>
      <c r="HG23" s="1371"/>
      <c r="HH23" s="1679"/>
      <c r="HI23" s="1695"/>
      <c r="HJ23" s="1695"/>
      <c r="HK23" s="1675"/>
      <c r="HL23" s="1663"/>
      <c r="HM23" s="1663"/>
      <c r="HN23" s="1676"/>
      <c r="HO23" s="1663"/>
      <c r="HP23" s="1663"/>
      <c r="HQ23" s="1677"/>
      <c r="HR23" s="1371"/>
      <c r="HS23" s="1679"/>
      <c r="HT23" s="1695"/>
      <c r="HU23" s="1695"/>
      <c r="HV23" s="1675"/>
      <c r="HW23" s="1663"/>
      <c r="HX23" s="1663"/>
      <c r="HY23" s="1676"/>
      <c r="HZ23" s="1663"/>
      <c r="IA23" s="1663"/>
      <c r="IB23" s="1677"/>
      <c r="IC23" s="1371"/>
      <c r="ID23" s="1679"/>
      <c r="IE23" s="1695"/>
      <c r="IF23" s="1695"/>
      <c r="IG23" s="1675"/>
      <c r="IH23" s="1663"/>
      <c r="II23" s="1663"/>
      <c r="IJ23" s="1676"/>
      <c r="IK23" s="1663"/>
      <c r="IL23" s="1663"/>
      <c r="IM23" s="1677"/>
      <c r="IN23" s="1371"/>
      <c r="IO23" s="1690"/>
      <c r="IP23" s="1695"/>
      <c r="IQ23" s="1695"/>
      <c r="IR23" s="1675"/>
      <c r="IS23" s="1663"/>
      <c r="IT23" s="1663"/>
      <c r="IU23" s="1676"/>
      <c r="IV23" s="1663"/>
      <c r="IW23" s="1663"/>
      <c r="IX23" s="1677"/>
      <c r="IY23" s="1371"/>
      <c r="IZ23" s="1697"/>
      <c r="JA23" s="1695"/>
      <c r="JB23" s="1695"/>
      <c r="JC23" s="1675"/>
      <c r="JD23" s="1663"/>
      <c r="JE23" s="1663"/>
      <c r="JF23" s="1676"/>
      <c r="JG23" s="1663"/>
      <c r="JH23" s="1663"/>
      <c r="JI23" s="1677"/>
      <c r="JJ23" s="1371"/>
      <c r="JK23" s="1679"/>
      <c r="JL23" s="1696"/>
      <c r="JM23" s="1695"/>
      <c r="JN23" s="1675"/>
      <c r="JO23" s="1663"/>
      <c r="JP23" s="1663"/>
      <c r="JQ23" s="1676"/>
      <c r="JR23" s="1663"/>
      <c r="JS23" s="1663"/>
      <c r="JT23" s="1677"/>
      <c r="JU23" s="1371"/>
      <c r="JV23" s="1679"/>
      <c r="JW23" s="1680"/>
      <c r="JX23" s="1679"/>
      <c r="JY23" s="1675"/>
      <c r="JZ23" s="1663"/>
      <c r="KA23" s="1663"/>
      <c r="KB23" s="1676"/>
      <c r="KC23" s="1663"/>
      <c r="KD23" s="1663"/>
      <c r="KE23" s="1677"/>
      <c r="KF23" s="1371"/>
      <c r="KG23" s="1431"/>
      <c r="KH23" s="1432"/>
      <c r="KI23" s="1433"/>
      <c r="KJ23" s="1698"/>
      <c r="KK23" s="1431"/>
      <c r="KL23" s="1432"/>
      <c r="KM23" s="1433"/>
      <c r="KN23" s="1431"/>
      <c r="KO23" s="1699"/>
      <c r="KP23" s="1218"/>
      <c r="KQ23" s="1431"/>
      <c r="KR23" s="1221"/>
      <c r="KS23" s="1221"/>
      <c r="KT23" s="1698"/>
      <c r="KU23" s="1700"/>
      <c r="KV23" s="1697"/>
      <c r="KW23" s="1695"/>
      <c r="KX23" s="1695"/>
      <c r="KY23" s="1701"/>
      <c r="KZ23" s="1702"/>
      <c r="LA23" s="1702"/>
      <c r="LB23" s="1703"/>
      <c r="LC23" s="1702"/>
      <c r="LD23" s="1702"/>
      <c r="LE23" s="1704"/>
      <c r="LF23" s="1704"/>
      <c r="LG23" s="1679"/>
      <c r="LH23" s="1695"/>
      <c r="LI23" s="1695"/>
      <c r="LJ23" s="1701"/>
      <c r="LK23" s="1702"/>
      <c r="LL23" s="1702"/>
      <c r="LM23" s="1703"/>
      <c r="LN23" s="1702"/>
      <c r="LO23" s="1702"/>
      <c r="LP23" s="1704"/>
      <c r="LQ23" s="1704"/>
      <c r="LR23" s="1697"/>
      <c r="LS23" s="1695"/>
      <c r="LT23" s="1695"/>
      <c r="LU23" s="1675"/>
      <c r="LV23" s="1663"/>
      <c r="LW23" s="1663"/>
      <c r="LX23" s="1676"/>
      <c r="LY23" s="1663"/>
      <c r="LZ23" s="1663"/>
      <c r="MA23" s="1677"/>
      <c r="MB23" s="1371"/>
      <c r="MC23" s="1679"/>
      <c r="MD23" s="1695"/>
      <c r="ME23" s="1705"/>
      <c r="MF23" s="1701"/>
      <c r="MG23" s="1702"/>
      <c r="MH23" s="1702"/>
      <c r="MI23" s="1703"/>
      <c r="MJ23" s="1702"/>
      <c r="MK23" s="1702"/>
      <c r="ML23" s="1704"/>
      <c r="MM23" s="1704"/>
      <c r="MN23" s="1679"/>
      <c r="MO23" s="1695"/>
      <c r="MP23" s="1695"/>
      <c r="MQ23" s="1701"/>
      <c r="MR23" s="1702"/>
      <c r="MS23" s="1702"/>
      <c r="MT23" s="1703"/>
      <c r="MU23" s="1702"/>
      <c r="MV23" s="1702"/>
      <c r="MW23" s="1704"/>
      <c r="MX23" s="1704"/>
      <c r="MY23" s="1697"/>
      <c r="MZ23" s="1695"/>
      <c r="NA23" s="1695"/>
      <c r="NB23" s="1701"/>
      <c r="NC23" s="1702"/>
      <c r="ND23" s="1702"/>
      <c r="NE23" s="1703"/>
      <c r="NF23" s="1702"/>
      <c r="NG23" s="1702"/>
      <c r="NH23" s="1704"/>
      <c r="NI23" s="1704"/>
      <c r="NJ23" s="1697"/>
      <c r="NK23" s="1695"/>
      <c r="NL23" s="1695"/>
      <c r="NM23" s="1701"/>
      <c r="NN23" s="1702"/>
      <c r="NO23" s="1702"/>
      <c r="NP23" s="1703"/>
      <c r="NQ23" s="1702"/>
      <c r="NR23" s="1702"/>
      <c r="NS23" s="1704"/>
      <c r="NT23" s="1704"/>
      <c r="NU23" s="1697"/>
      <c r="NV23" s="1695"/>
      <c r="NW23" s="1695"/>
      <c r="NX23" s="1701"/>
      <c r="NY23" s="1702"/>
      <c r="NZ23" s="1702"/>
      <c r="OA23" s="1703"/>
      <c r="OB23" s="1702"/>
      <c r="OC23" s="1702"/>
      <c r="OD23" s="1704"/>
      <c r="OE23" s="1704"/>
      <c r="OF23" s="1431"/>
      <c r="OG23" s="1432"/>
      <c r="OH23" s="1433"/>
      <c r="OI23" s="1698"/>
      <c r="OJ23" s="1431"/>
      <c r="OK23" s="1432"/>
      <c r="OL23" s="1433"/>
      <c r="OM23" s="1431"/>
      <c r="ON23" s="1218"/>
      <c r="OO23" s="1218"/>
      <c r="OP23" s="1431"/>
      <c r="OQ23" s="1221"/>
      <c r="OR23" s="1221"/>
      <c r="OS23" s="1698"/>
      <c r="OU23" s="1679"/>
      <c r="OV23" s="1679"/>
      <c r="OW23" s="1695"/>
      <c r="OX23" s="1701"/>
      <c r="OY23" s="1702"/>
      <c r="OZ23" s="1706"/>
      <c r="PA23" s="1703"/>
      <c r="PB23" s="1702"/>
      <c r="PC23" s="1706"/>
      <c r="PD23" s="1704"/>
      <c r="PE23" s="1704"/>
      <c r="PF23" s="1700"/>
      <c r="PG23" s="1700"/>
      <c r="PH23" s="1700"/>
      <c r="PI23" s="1700"/>
      <c r="PJ23" s="1700"/>
      <c r="PK23" s="1700"/>
      <c r="PL23" s="1700"/>
      <c r="PM23" s="1700"/>
      <c r="PN23" s="1700"/>
    </row>
    <row r="24" spans="1:432" s="1067" customFormat="1" ht="20.25" customHeight="1" x14ac:dyDescent="0.25">
      <c r="A24" s="1670"/>
      <c r="B24" s="1670"/>
      <c r="C24" s="1670"/>
      <c r="D24" s="1671"/>
      <c r="E24" s="1671"/>
      <c r="F24" s="1671"/>
      <c r="G24" s="1672"/>
      <c r="H24" s="1670"/>
      <c r="I24" s="1670"/>
      <c r="J24" s="1673"/>
      <c r="K24" s="1663"/>
      <c r="L24" s="1674"/>
      <c r="M24" s="1674"/>
      <c r="N24" s="1674"/>
      <c r="O24" s="1674"/>
      <c r="P24" s="1663"/>
      <c r="Q24" s="1674"/>
      <c r="R24" s="1674"/>
      <c r="S24" s="1674"/>
      <c r="T24" s="1673"/>
      <c r="U24" s="1670"/>
      <c r="V24" s="1674"/>
      <c r="W24" s="1675"/>
      <c r="X24" s="1663"/>
      <c r="Y24" s="1663"/>
      <c r="Z24" s="1676"/>
      <c r="AA24" s="1663"/>
      <c r="AB24" s="1663"/>
      <c r="AC24" s="1677"/>
      <c r="AD24" s="1371"/>
      <c r="AE24" s="1673"/>
      <c r="AF24" s="1678"/>
      <c r="AG24" s="1674"/>
      <c r="AH24" s="1675"/>
      <c r="AI24" s="1663"/>
      <c r="AJ24" s="1663"/>
      <c r="AK24" s="1676"/>
      <c r="AL24" s="1663"/>
      <c r="AM24" s="1663"/>
      <c r="AN24" s="1371"/>
      <c r="AO24" s="1371"/>
      <c r="AP24" s="1673"/>
      <c r="AQ24" s="1670"/>
      <c r="AR24" s="1674"/>
      <c r="AS24" s="1675"/>
      <c r="AT24" s="1663"/>
      <c r="AU24" s="1663"/>
      <c r="AV24" s="1676"/>
      <c r="AW24" s="1663"/>
      <c r="AX24" s="1663"/>
      <c r="AY24" s="1677"/>
      <c r="AZ24" s="1371"/>
      <c r="BA24" s="1679"/>
      <c r="BB24" s="1678"/>
      <c r="BC24" s="1674"/>
      <c r="BD24" s="1675"/>
      <c r="BE24" s="1663"/>
      <c r="BF24" s="1663"/>
      <c r="BG24" s="1676"/>
      <c r="BH24" s="1663"/>
      <c r="BI24" s="1663"/>
      <c r="BJ24" s="1677"/>
      <c r="BK24" s="1371"/>
      <c r="BL24" s="1680"/>
      <c r="BM24" s="1681"/>
      <c r="BN24" s="1681"/>
      <c r="BO24" s="1682"/>
      <c r="BP24" s="1683"/>
      <c r="BQ24" s="1683"/>
      <c r="BR24" s="1676"/>
      <c r="BS24" s="1663"/>
      <c r="BT24" s="1663"/>
      <c r="BU24" s="1677"/>
      <c r="BV24" s="1371"/>
      <c r="BW24" s="1684"/>
      <c r="BX24" s="1192"/>
      <c r="BY24" s="1192"/>
      <c r="BZ24" s="1193"/>
      <c r="CA24" s="1194"/>
      <c r="CB24" s="1663"/>
      <c r="CC24" s="1676"/>
      <c r="CD24" s="1663"/>
      <c r="CE24" s="1663"/>
      <c r="CF24" s="1677"/>
      <c r="CG24" s="1371"/>
      <c r="CH24" s="1685"/>
      <c r="CI24" s="1686"/>
      <c r="CJ24" s="1687"/>
      <c r="CK24" s="1678"/>
      <c r="CL24" s="1688"/>
      <c r="CM24" s="1689"/>
      <c r="CN24" s="1678"/>
      <c r="CO24" s="1674"/>
      <c r="CP24" s="1679"/>
      <c r="CQ24" s="1678"/>
      <c r="CR24" s="1678"/>
      <c r="CS24" s="1675"/>
      <c r="CT24" s="1663"/>
      <c r="CU24" s="1663"/>
      <c r="CV24" s="1676"/>
      <c r="CW24" s="1663"/>
      <c r="CX24" s="1663"/>
      <c r="CY24" s="1677"/>
      <c r="CZ24" s="1371"/>
      <c r="DA24" s="1675"/>
      <c r="DB24" s="1670"/>
      <c r="DC24" s="1670"/>
      <c r="DD24" s="1675"/>
      <c r="DE24" s="1663"/>
      <c r="DF24" s="1663"/>
      <c r="DG24" s="1676"/>
      <c r="DH24" s="1663"/>
      <c r="DI24" s="1663"/>
      <c r="DJ24" s="1677"/>
      <c r="DK24" s="1371"/>
      <c r="DL24" s="1690"/>
      <c r="DM24" s="1678"/>
      <c r="DN24" s="1678"/>
      <c r="DO24" s="1675"/>
      <c r="DP24" s="1663"/>
      <c r="DQ24" s="1663"/>
      <c r="DR24" s="1676"/>
      <c r="DS24" s="1663"/>
      <c r="DT24" s="1663"/>
      <c r="DU24" s="1677"/>
      <c r="DV24" s="1371"/>
      <c r="DW24" s="1679"/>
      <c r="DX24" s="1678"/>
      <c r="DY24" s="1678"/>
      <c r="DZ24" s="1675"/>
      <c r="EA24" s="1663"/>
      <c r="EB24" s="1663"/>
      <c r="EC24" s="1676"/>
      <c r="ED24" s="1663"/>
      <c r="EE24" s="1663"/>
      <c r="EF24" s="1677"/>
      <c r="EG24" s="1371"/>
      <c r="EH24" s="1679"/>
      <c r="EI24" s="1678"/>
      <c r="EJ24" s="1678"/>
      <c r="EK24" s="1675"/>
      <c r="EL24" s="1663"/>
      <c r="EM24" s="1663"/>
      <c r="EN24" s="1676"/>
      <c r="EO24" s="1663"/>
      <c r="EP24" s="1663"/>
      <c r="EQ24" s="1677"/>
      <c r="ER24" s="1371"/>
      <c r="ES24" s="1679"/>
      <c r="ET24" s="1678"/>
      <c r="EU24" s="1678"/>
      <c r="EV24" s="1675"/>
      <c r="EW24" s="1663"/>
      <c r="EX24" s="1663"/>
      <c r="EY24" s="1676"/>
      <c r="EZ24" s="1663"/>
      <c r="FA24" s="1663"/>
      <c r="FB24" s="1677"/>
      <c r="FC24" s="1371"/>
      <c r="FD24" s="1690"/>
      <c r="FE24" s="1678"/>
      <c r="FF24" s="1678"/>
      <c r="FG24" s="1675"/>
      <c r="FH24" s="1663"/>
      <c r="FI24" s="1663"/>
      <c r="FJ24" s="1676"/>
      <c r="FK24" s="1663"/>
      <c r="FL24" s="1663"/>
      <c r="FM24" s="1677"/>
      <c r="FN24" s="1371"/>
      <c r="FO24" s="1690"/>
      <c r="FP24" s="1678"/>
      <c r="FQ24" s="1678"/>
      <c r="FR24" s="1675"/>
      <c r="FS24" s="1663"/>
      <c r="FT24" s="1663"/>
      <c r="FU24" s="1676"/>
      <c r="FV24" s="1663"/>
      <c r="FW24" s="1663"/>
      <c r="FX24" s="1677"/>
      <c r="FY24" s="1371"/>
      <c r="FZ24" s="1685"/>
      <c r="GA24" s="1686"/>
      <c r="GB24" s="1687"/>
      <c r="GC24" s="1678"/>
      <c r="GD24" s="1685"/>
      <c r="GE24" s="1686"/>
      <c r="GF24" s="1687"/>
      <c r="GG24" s="1691"/>
      <c r="GH24" s="1692"/>
      <c r="GI24" s="1693"/>
      <c r="GJ24" s="1694"/>
      <c r="GK24" s="1674"/>
      <c r="GL24" s="1679"/>
      <c r="GM24" s="1695"/>
      <c r="GN24" s="1695"/>
      <c r="GO24" s="1675"/>
      <c r="GP24" s="1663"/>
      <c r="GQ24" s="1663"/>
      <c r="GR24" s="1676"/>
      <c r="GS24" s="1663"/>
      <c r="GT24" s="1663"/>
      <c r="GU24" s="1677"/>
      <c r="GV24" s="1371"/>
      <c r="GW24" s="1679"/>
      <c r="GX24" s="1695"/>
      <c r="GY24" s="1696"/>
      <c r="GZ24" s="1675"/>
      <c r="HA24" s="1663"/>
      <c r="HB24" s="1663"/>
      <c r="HC24" s="1676"/>
      <c r="HD24" s="1663"/>
      <c r="HE24" s="1663"/>
      <c r="HF24" s="1677"/>
      <c r="HG24" s="1371"/>
      <c r="HH24" s="1679"/>
      <c r="HI24" s="1695"/>
      <c r="HJ24" s="1695"/>
      <c r="HK24" s="1675"/>
      <c r="HL24" s="1663"/>
      <c r="HM24" s="1663"/>
      <c r="HN24" s="1676"/>
      <c r="HO24" s="1663"/>
      <c r="HP24" s="1663"/>
      <c r="HQ24" s="1677"/>
      <c r="HR24" s="1371"/>
      <c r="HS24" s="1679"/>
      <c r="HT24" s="1695"/>
      <c r="HU24" s="1695"/>
      <c r="HV24" s="1675"/>
      <c r="HW24" s="1663"/>
      <c r="HX24" s="1663"/>
      <c r="HY24" s="1676"/>
      <c r="HZ24" s="1663"/>
      <c r="IA24" s="1663"/>
      <c r="IB24" s="1677"/>
      <c r="IC24" s="1371"/>
      <c r="ID24" s="1679"/>
      <c r="IE24" s="1695"/>
      <c r="IF24" s="1695"/>
      <c r="IG24" s="1675"/>
      <c r="IH24" s="1663"/>
      <c r="II24" s="1663"/>
      <c r="IJ24" s="1676"/>
      <c r="IK24" s="1663"/>
      <c r="IL24" s="1663"/>
      <c r="IM24" s="1677"/>
      <c r="IN24" s="1371"/>
      <c r="IO24" s="1690"/>
      <c r="IP24" s="1695"/>
      <c r="IQ24" s="1695"/>
      <c r="IR24" s="1675"/>
      <c r="IS24" s="1663"/>
      <c r="IT24" s="1663"/>
      <c r="IU24" s="1676"/>
      <c r="IV24" s="1663"/>
      <c r="IW24" s="1663"/>
      <c r="IX24" s="1677"/>
      <c r="IY24" s="1371"/>
      <c r="IZ24" s="1697"/>
      <c r="JA24" s="1695"/>
      <c r="JB24" s="1695"/>
      <c r="JC24" s="1675"/>
      <c r="JD24" s="1663"/>
      <c r="JE24" s="1663"/>
      <c r="JF24" s="1676"/>
      <c r="JG24" s="1663"/>
      <c r="JH24" s="1663"/>
      <c r="JI24" s="1677"/>
      <c r="JJ24" s="1371"/>
      <c r="JK24" s="1679"/>
      <c r="JL24" s="1696"/>
      <c r="JM24" s="1695"/>
      <c r="JN24" s="1675"/>
      <c r="JO24" s="1663"/>
      <c r="JP24" s="1663"/>
      <c r="JQ24" s="1676"/>
      <c r="JR24" s="1663"/>
      <c r="JS24" s="1663"/>
      <c r="JT24" s="1677"/>
      <c r="JU24" s="1371"/>
      <c r="JV24" s="1679"/>
      <c r="JW24" s="1680"/>
      <c r="JX24" s="1679"/>
      <c r="JY24" s="1675"/>
      <c r="JZ24" s="1663"/>
      <c r="KA24" s="1663"/>
      <c r="KB24" s="1676"/>
      <c r="KC24" s="1663"/>
      <c r="KD24" s="1663"/>
      <c r="KE24" s="1677"/>
      <c r="KF24" s="1371"/>
      <c r="KG24" s="1431"/>
      <c r="KH24" s="1432"/>
      <c r="KI24" s="1433"/>
      <c r="KJ24" s="1698"/>
      <c r="KK24" s="1431"/>
      <c r="KL24" s="1432"/>
      <c r="KM24" s="1433"/>
      <c r="KN24" s="1431"/>
      <c r="KO24" s="1699"/>
      <c r="KP24" s="1218"/>
      <c r="KQ24" s="1431"/>
      <c r="KR24" s="1221"/>
      <c r="KS24" s="1221"/>
      <c r="KT24" s="1698"/>
      <c r="KU24" s="1700"/>
      <c r="KV24" s="1697"/>
      <c r="KW24" s="1695"/>
      <c r="KX24" s="1695"/>
      <c r="KY24" s="1701"/>
      <c r="KZ24" s="1702"/>
      <c r="LA24" s="1702"/>
      <c r="LB24" s="1703"/>
      <c r="LC24" s="1702"/>
      <c r="LD24" s="1702"/>
      <c r="LE24" s="1704"/>
      <c r="LF24" s="1704"/>
      <c r="LG24" s="1679"/>
      <c r="LH24" s="1695"/>
      <c r="LI24" s="1695"/>
      <c r="LJ24" s="1701"/>
      <c r="LK24" s="1702"/>
      <c r="LL24" s="1702"/>
      <c r="LM24" s="1703"/>
      <c r="LN24" s="1702"/>
      <c r="LO24" s="1702"/>
      <c r="LP24" s="1704"/>
      <c r="LQ24" s="1704"/>
      <c r="LR24" s="1697"/>
      <c r="LS24" s="1695"/>
      <c r="LT24" s="1695"/>
      <c r="LU24" s="1675"/>
      <c r="LV24" s="1663"/>
      <c r="LW24" s="1663"/>
      <c r="LX24" s="1676"/>
      <c r="LY24" s="1663"/>
      <c r="LZ24" s="1663"/>
      <c r="MA24" s="1677"/>
      <c r="MB24" s="1371"/>
      <c r="MC24" s="1679"/>
      <c r="MD24" s="1695"/>
      <c r="ME24" s="1705"/>
      <c r="MF24" s="1701"/>
      <c r="MG24" s="1702"/>
      <c r="MH24" s="1702"/>
      <c r="MI24" s="1703"/>
      <c r="MJ24" s="1702"/>
      <c r="MK24" s="1702"/>
      <c r="ML24" s="1704"/>
      <c r="MM24" s="1704"/>
      <c r="MN24" s="1679"/>
      <c r="MO24" s="1695"/>
      <c r="MP24" s="1695"/>
      <c r="MQ24" s="1701"/>
      <c r="MR24" s="1702"/>
      <c r="MS24" s="1702"/>
      <c r="MT24" s="1703"/>
      <c r="MU24" s="1702"/>
      <c r="MV24" s="1702"/>
      <c r="MW24" s="1704"/>
      <c r="MX24" s="1704"/>
      <c r="MY24" s="1697"/>
      <c r="MZ24" s="1695"/>
      <c r="NA24" s="1695"/>
      <c r="NB24" s="1701"/>
      <c r="NC24" s="1702"/>
      <c r="ND24" s="1702"/>
      <c r="NE24" s="1703"/>
      <c r="NF24" s="1702"/>
      <c r="NG24" s="1702"/>
      <c r="NH24" s="1704"/>
      <c r="NI24" s="1704"/>
      <c r="NJ24" s="1697"/>
      <c r="NK24" s="1695"/>
      <c r="NL24" s="1695"/>
      <c r="NM24" s="1701"/>
      <c r="NN24" s="1702"/>
      <c r="NO24" s="1702"/>
      <c r="NP24" s="1703"/>
      <c r="NQ24" s="1702"/>
      <c r="NR24" s="1702"/>
      <c r="NS24" s="1704"/>
      <c r="NT24" s="1704"/>
      <c r="NU24" s="1697"/>
      <c r="NV24" s="1695"/>
      <c r="NW24" s="1695"/>
      <c r="NX24" s="1701"/>
      <c r="NY24" s="1702"/>
      <c r="NZ24" s="1702"/>
      <c r="OA24" s="1703"/>
      <c r="OB24" s="1702"/>
      <c r="OC24" s="1702"/>
      <c r="OD24" s="1704"/>
      <c r="OE24" s="1704"/>
      <c r="OF24" s="1431"/>
      <c r="OG24" s="1432"/>
      <c r="OH24" s="1433"/>
      <c r="OI24" s="1698"/>
      <c r="OJ24" s="1431"/>
      <c r="OK24" s="1432"/>
      <c r="OL24" s="1433"/>
      <c r="OM24" s="1431"/>
      <c r="ON24" s="1218"/>
      <c r="OO24" s="1218"/>
      <c r="OP24" s="1431"/>
      <c r="OQ24" s="1221"/>
      <c r="OR24" s="1221"/>
      <c r="OS24" s="1698"/>
      <c r="OU24" s="1679"/>
      <c r="OV24" s="1679"/>
      <c r="OW24" s="1695"/>
      <c r="OX24" s="1701"/>
      <c r="OY24" s="1702"/>
      <c r="OZ24" s="1706"/>
      <c r="PA24" s="1703"/>
      <c r="PB24" s="1702"/>
      <c r="PC24" s="1706"/>
      <c r="PD24" s="1704"/>
      <c r="PE24" s="1704"/>
      <c r="PF24" s="1700"/>
      <c r="PG24" s="1700"/>
      <c r="PH24" s="1700"/>
      <c r="PI24" s="1700"/>
      <c r="PJ24" s="1700"/>
      <c r="PK24" s="1700"/>
      <c r="PL24" s="1700"/>
      <c r="PM24" s="1700"/>
      <c r="PN24" s="1700"/>
    </row>
    <row r="25" spans="1:432" ht="18" customHeight="1" x14ac:dyDescent="0.25">
      <c r="A25" s="610"/>
      <c r="B25" s="610"/>
      <c r="C25" s="610"/>
      <c r="D25" s="583"/>
      <c r="E25" s="583"/>
      <c r="F25" s="682"/>
      <c r="G25" s="578"/>
      <c r="H25" s="579"/>
      <c r="I25" s="580"/>
      <c r="J25" s="612"/>
      <c r="K25" s="612"/>
      <c r="L25" s="686"/>
      <c r="M25" s="685"/>
      <c r="N25" s="581"/>
      <c r="O25" s="612"/>
      <c r="P25" s="612"/>
      <c r="Q25" s="686"/>
      <c r="R25" s="685"/>
      <c r="S25" s="581"/>
      <c r="T25" s="612"/>
      <c r="U25" s="610"/>
      <c r="W25" s="446"/>
      <c r="X25" s="573"/>
      <c r="Y25" s="573"/>
      <c r="Z25" s="686"/>
      <c r="AA25" s="685"/>
      <c r="AB25" s="685"/>
      <c r="AC25" s="447"/>
      <c r="AD25" s="574"/>
      <c r="AE25" s="612"/>
      <c r="AF25" s="579"/>
      <c r="AH25" s="446"/>
      <c r="AI25" s="573"/>
      <c r="AJ25" s="573"/>
      <c r="AK25" s="686"/>
      <c r="AL25" s="685"/>
      <c r="AM25" s="685"/>
      <c r="AN25" s="472"/>
      <c r="AO25" s="574"/>
      <c r="AP25" s="612"/>
      <c r="AQ25" s="610"/>
      <c r="AS25" s="446"/>
      <c r="AT25" s="573"/>
      <c r="AU25" s="573"/>
      <c r="AV25" s="686"/>
      <c r="AW25" s="685"/>
      <c r="AX25" s="685"/>
      <c r="AY25" s="447"/>
      <c r="AZ25" s="574"/>
      <c r="BA25" s="467"/>
      <c r="BB25" s="579"/>
      <c r="BD25" s="446"/>
      <c r="BE25" s="573"/>
      <c r="BF25" s="573"/>
      <c r="BG25" s="686"/>
      <c r="BH25" s="685"/>
      <c r="BI25" s="685"/>
      <c r="BJ25" s="447"/>
      <c r="BK25" s="574"/>
      <c r="BL25" s="467"/>
      <c r="BM25" s="579"/>
      <c r="BN25" s="579"/>
      <c r="BO25" s="446"/>
      <c r="BP25" s="573"/>
      <c r="BQ25" s="573"/>
      <c r="BR25" s="686"/>
      <c r="BS25" s="685"/>
      <c r="BT25" s="685"/>
      <c r="BU25" s="447"/>
      <c r="BV25" s="574"/>
      <c r="BW25" s="473"/>
      <c r="BX25" s="474"/>
      <c r="BY25" s="474"/>
      <c r="BZ25" s="475"/>
      <c r="CA25" s="476"/>
      <c r="CB25" s="476"/>
      <c r="CC25" s="686"/>
      <c r="CD25" s="685"/>
      <c r="CE25" s="685"/>
      <c r="CF25" s="447"/>
      <c r="CG25" s="574"/>
      <c r="CH25" s="449"/>
      <c r="CI25" s="468"/>
      <c r="CJ25" s="469"/>
      <c r="CK25" s="579"/>
      <c r="CL25" s="450"/>
      <c r="CM25" s="451"/>
      <c r="CN25" s="579"/>
      <c r="CP25" s="467"/>
      <c r="CQ25" s="579"/>
      <c r="CS25" s="446"/>
      <c r="CT25" s="573"/>
      <c r="CU25" s="573"/>
      <c r="CV25" s="686"/>
      <c r="CW25" s="685"/>
      <c r="CX25" s="685"/>
      <c r="CY25" s="447"/>
      <c r="CZ25" s="574"/>
      <c r="DA25" s="446"/>
      <c r="DB25" s="610"/>
      <c r="DC25" s="610"/>
      <c r="DD25" s="446"/>
      <c r="DE25" s="573"/>
      <c r="DF25" s="573"/>
      <c r="DG25" s="686"/>
      <c r="DH25" s="685"/>
      <c r="DI25" s="685"/>
      <c r="DJ25" s="447"/>
      <c r="DK25" s="574"/>
      <c r="DL25" s="456"/>
      <c r="DU25" s="447"/>
      <c r="DX25" s="579"/>
      <c r="DY25" s="579"/>
      <c r="DZ25" s="446"/>
      <c r="EA25" s="573"/>
      <c r="EB25" s="573"/>
      <c r="EC25" s="686"/>
      <c r="ED25" s="685"/>
      <c r="EE25" s="685"/>
      <c r="EF25" s="447"/>
      <c r="EG25" s="574"/>
      <c r="EH25" s="467"/>
      <c r="EI25" s="579"/>
      <c r="EJ25" s="579"/>
      <c r="EK25" s="446"/>
      <c r="EL25" s="573"/>
      <c r="EM25" s="573"/>
      <c r="EN25" s="686"/>
      <c r="EO25" s="685"/>
      <c r="EP25" s="685"/>
      <c r="EQ25" s="447"/>
      <c r="ER25" s="574"/>
      <c r="ES25" s="467"/>
      <c r="ET25" s="579"/>
      <c r="EU25" s="579"/>
      <c r="EV25" s="446"/>
      <c r="EW25" s="573"/>
      <c r="EX25" s="573"/>
      <c r="EY25" s="686"/>
      <c r="EZ25" s="685"/>
      <c r="FA25" s="685"/>
      <c r="FB25" s="447"/>
      <c r="FC25" s="574"/>
      <c r="FD25" s="576"/>
      <c r="FE25" s="577"/>
      <c r="FF25" s="582"/>
      <c r="FG25" s="446"/>
      <c r="FH25" s="573"/>
      <c r="FI25" s="573"/>
      <c r="FJ25" s="686"/>
      <c r="FK25" s="685"/>
      <c r="FL25" s="685"/>
      <c r="FM25" s="447"/>
      <c r="FN25" s="574"/>
      <c r="FO25" s="456"/>
      <c r="FP25" s="579"/>
      <c r="FQ25" s="579"/>
      <c r="FR25" s="446"/>
      <c r="FS25" s="573"/>
      <c r="FT25" s="573"/>
      <c r="FU25" s="686"/>
      <c r="FV25" s="685"/>
      <c r="FW25" s="685"/>
      <c r="FX25" s="447"/>
      <c r="FY25" s="574"/>
      <c r="FZ25" s="449"/>
      <c r="GA25" s="468"/>
      <c r="GB25" s="469"/>
    </row>
    <row r="26" spans="1:432" ht="18" customHeight="1" x14ac:dyDescent="0.25">
      <c r="A26" s="610"/>
      <c r="B26" s="610"/>
      <c r="C26" s="610"/>
      <c r="D26" s="583"/>
      <c r="E26" s="583"/>
      <c r="F26" s="682"/>
      <c r="G26" s="578"/>
      <c r="H26" s="579"/>
      <c r="I26" s="580"/>
      <c r="J26" s="612"/>
      <c r="K26" s="612"/>
      <c r="L26" s="686"/>
      <c r="M26" s="685"/>
      <c r="N26" s="581"/>
      <c r="O26" s="612"/>
      <c r="P26" s="612"/>
      <c r="Q26" s="686"/>
      <c r="R26" s="685"/>
      <c r="S26" s="581"/>
      <c r="T26" s="612"/>
      <c r="U26" s="610"/>
      <c r="W26" s="446"/>
      <c r="X26" s="573"/>
      <c r="Y26" s="573"/>
      <c r="Z26" s="686"/>
      <c r="AA26" s="685"/>
      <c r="AB26" s="685"/>
      <c r="AC26" s="447"/>
      <c r="AD26" s="574"/>
      <c r="AE26" s="612"/>
      <c r="AF26" s="579"/>
      <c r="AH26" s="446"/>
      <c r="AI26" s="573"/>
      <c r="AJ26" s="573"/>
      <c r="AK26" s="686"/>
      <c r="AL26" s="685"/>
      <c r="AM26" s="685"/>
      <c r="AN26" s="472"/>
      <c r="AO26" s="574"/>
      <c r="AP26" s="612"/>
      <c r="AQ26" s="610"/>
      <c r="AS26" s="446"/>
      <c r="AT26" s="573"/>
      <c r="AU26" s="573"/>
      <c r="AV26" s="686"/>
      <c r="AW26" s="685"/>
      <c r="AX26" s="685"/>
      <c r="AY26" s="447"/>
      <c r="AZ26" s="574"/>
      <c r="BA26" s="467"/>
      <c r="BB26" s="579"/>
      <c r="BD26" s="446"/>
      <c r="BE26" s="573"/>
      <c r="BF26" s="573"/>
      <c r="BG26" s="686"/>
      <c r="BH26" s="685"/>
      <c r="BI26" s="685"/>
      <c r="BJ26" s="447"/>
      <c r="BK26" s="574"/>
      <c r="BL26" s="467"/>
      <c r="BM26" s="579"/>
      <c r="BN26" s="579"/>
      <c r="BO26" s="446"/>
      <c r="BP26" s="573"/>
      <c r="BQ26" s="573"/>
      <c r="BR26" s="686"/>
      <c r="BS26" s="685"/>
      <c r="BT26" s="685"/>
      <c r="BU26" s="447"/>
      <c r="BV26" s="574"/>
      <c r="BW26" s="473"/>
      <c r="BX26" s="474"/>
      <c r="BY26" s="474"/>
      <c r="BZ26" s="475"/>
      <c r="CA26" s="476"/>
      <c r="CB26" s="476"/>
      <c r="CC26" s="686"/>
      <c r="CD26" s="685"/>
      <c r="CE26" s="685"/>
      <c r="CF26" s="447"/>
      <c r="CG26" s="574"/>
      <c r="CH26" s="449"/>
      <c r="CI26" s="468"/>
      <c r="CJ26" s="469"/>
      <c r="CK26" s="579"/>
      <c r="CL26" s="450"/>
      <c r="CM26" s="451"/>
      <c r="CN26" s="579"/>
      <c r="CP26" s="467"/>
      <c r="CQ26" s="579"/>
      <c r="CS26" s="446"/>
      <c r="CT26" s="573"/>
      <c r="CU26" s="573"/>
      <c r="CV26" s="686"/>
      <c r="CW26" s="685"/>
      <c r="CX26" s="685"/>
      <c r="CY26" s="447"/>
      <c r="CZ26" s="574"/>
      <c r="DA26" s="446"/>
      <c r="DB26" s="610"/>
      <c r="DC26" s="610"/>
      <c r="DD26" s="446"/>
      <c r="DE26" s="573"/>
      <c r="DF26" s="573"/>
      <c r="DG26" s="686"/>
      <c r="DH26" s="685"/>
      <c r="DI26" s="685"/>
      <c r="DJ26" s="447"/>
      <c r="DK26" s="574"/>
      <c r="DL26" s="456"/>
      <c r="DU26" s="447"/>
      <c r="DX26" s="579"/>
      <c r="DY26" s="579"/>
      <c r="DZ26" s="446"/>
      <c r="EA26" s="573"/>
      <c r="EB26" s="573"/>
      <c r="EC26" s="686"/>
      <c r="ED26" s="685"/>
      <c r="EE26" s="685"/>
      <c r="EF26" s="447"/>
      <c r="EG26" s="574"/>
      <c r="EH26" s="467"/>
      <c r="EI26" s="579"/>
      <c r="EJ26" s="579"/>
      <c r="EK26" s="446"/>
      <c r="EL26" s="573"/>
      <c r="EM26" s="573"/>
      <c r="EN26" s="686"/>
      <c r="EO26" s="685"/>
      <c r="EP26" s="685"/>
      <c r="EQ26" s="447"/>
      <c r="ER26" s="574"/>
      <c r="ES26" s="467"/>
      <c r="ET26" s="579"/>
      <c r="EU26" s="579"/>
      <c r="EV26" s="446"/>
      <c r="EW26" s="573"/>
      <c r="EX26" s="573"/>
      <c r="EY26" s="686"/>
      <c r="EZ26" s="685"/>
      <c r="FA26" s="685"/>
      <c r="FB26" s="447"/>
      <c r="FC26" s="574"/>
      <c r="FD26" s="576"/>
      <c r="FE26" s="577"/>
      <c r="FF26" s="582"/>
      <c r="FG26" s="446"/>
      <c r="FH26" s="573"/>
      <c r="FI26" s="573"/>
      <c r="FJ26" s="686"/>
      <c r="FK26" s="685"/>
      <c r="FL26" s="685"/>
      <c r="FM26" s="447"/>
      <c r="FN26" s="574"/>
      <c r="FO26" s="456"/>
      <c r="FP26" s="579"/>
      <c r="FQ26" s="579"/>
      <c r="FR26" s="446"/>
      <c r="FS26" s="573"/>
      <c r="FT26" s="573"/>
      <c r="FU26" s="686"/>
      <c r="FV26" s="685"/>
      <c r="FW26" s="685"/>
      <c r="FX26" s="447"/>
      <c r="FY26" s="574"/>
      <c r="FZ26" s="449"/>
      <c r="GA26" s="468"/>
      <c r="GB26" s="469"/>
    </row>
    <row r="27" spans="1:432" ht="17.25" customHeight="1" x14ac:dyDescent="0.3">
      <c r="A27" s="781"/>
      <c r="B27" s="955" t="s">
        <v>390</v>
      </c>
      <c r="C27" s="968" t="s">
        <v>1226</v>
      </c>
      <c r="D27" s="956" t="s">
        <v>1188</v>
      </c>
      <c r="E27" s="957" t="s">
        <v>1189</v>
      </c>
      <c r="F27" s="471" t="s">
        <v>1232</v>
      </c>
      <c r="G27" s="979" t="s">
        <v>1229</v>
      </c>
      <c r="H27" s="20"/>
      <c r="I27" s="273" t="s">
        <v>550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96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969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969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969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313"/>
      <c r="DB27" s="273"/>
      <c r="DC27" s="20"/>
      <c r="DD27" s="6"/>
      <c r="DE27" s="104"/>
      <c r="DF27" s="104"/>
      <c r="DG27" s="540"/>
      <c r="DH27" s="539"/>
      <c r="DI27" s="539"/>
      <c r="DJ27" s="12"/>
      <c r="DK27" s="488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970"/>
      <c r="EI27" s="420"/>
      <c r="EJ27" s="20"/>
      <c r="EK27" s="6"/>
      <c r="EL27" s="104"/>
      <c r="EM27" s="104"/>
      <c r="EN27" s="540"/>
      <c r="EO27" s="539"/>
      <c r="EP27" s="539"/>
      <c r="EQ27" s="12"/>
      <c r="ER27" s="488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893"/>
      <c r="FE27" s="409"/>
      <c r="FF27" s="5"/>
      <c r="FG27" s="6"/>
      <c r="FH27" s="104"/>
      <c r="FI27" s="104"/>
      <c r="FJ27" s="540"/>
      <c r="FK27" s="539"/>
      <c r="FL27" s="539"/>
      <c r="FM27" s="12"/>
      <c r="FN27" s="488"/>
      <c r="FO27" s="970"/>
      <c r="FP27" s="699"/>
      <c r="FQ27" s="20"/>
      <c r="FR27" s="6"/>
      <c r="FS27" s="104"/>
      <c r="FT27" s="104"/>
      <c r="FU27" s="540"/>
      <c r="FV27" s="539"/>
      <c r="FW27" s="539"/>
      <c r="FX27" s="12"/>
      <c r="FY27" s="488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97">
        <v>7.3</v>
      </c>
      <c r="GM27" s="699">
        <v>6</v>
      </c>
      <c r="GN27" s="699"/>
      <c r="GO27" s="6">
        <f t="shared" ref="GO27:GO29" si="275">ROUND((GL27*0.4+GM27*0.6),1)</f>
        <v>6.5</v>
      </c>
      <c r="GP27" s="104">
        <f t="shared" ref="GP27:GP29" si="276">ROUND(MAX((GL27*0.4+GM27*0.6),(GL27*0.4+GN27*0.6)),1)</f>
        <v>6.5</v>
      </c>
      <c r="GQ27" s="784" t="str">
        <f t="shared" ref="GQ27:GQ29" si="277">TEXT(GP27,"0.0")</f>
        <v>6.5</v>
      </c>
      <c r="GR27" s="540" t="str">
        <f t="shared" ref="GR27:GR29" si="278">IF(GP27&gt;=8.5,"A",IF(GP27&gt;=8,"B+",IF(GP27&gt;=7,"B",IF(GP27&gt;=6.5,"C+",IF(GP27&gt;=5.5,"C",IF(GP27&gt;=5,"D+",IF(GP27&gt;=4,"D","F")))))))</f>
        <v>C+</v>
      </c>
      <c r="GS27" s="539">
        <f t="shared" ref="GS27:GS29" si="279">IF(GR27="A",4,IF(GR27="B+",3.5,IF(GR27="B",3,IF(GR27="C+",2.5,IF(GR27="C",2,IF(GR27="D+",1.5,IF(GR27="D",1,0)))))))</f>
        <v>2.5</v>
      </c>
      <c r="GT27" s="539" t="str">
        <f t="shared" ref="GT27:GT29" si="280">TEXT(GS27,"0.0")</f>
        <v>2.5</v>
      </c>
      <c r="GU27" s="12">
        <v>2</v>
      </c>
      <c r="GV27" s="488">
        <v>2</v>
      </c>
      <c r="GW27" s="297">
        <v>8.4</v>
      </c>
      <c r="GX27" s="699">
        <v>2</v>
      </c>
      <c r="GY27" s="701">
        <v>9</v>
      </c>
      <c r="GZ27" s="900">
        <f t="shared" ref="GZ27:GZ29" si="281">ROUND((GW27*0.4+GX27*0.6),1)</f>
        <v>4.5999999999999996</v>
      </c>
      <c r="HA27" s="902">
        <f t="shared" ref="HA27:HA29" si="282">ROUND(MAX((GW27*0.4+GX27*0.6),(GW27*0.4+GY27*0.6)),1)</f>
        <v>8.8000000000000007</v>
      </c>
      <c r="HB27" s="784" t="str">
        <f t="shared" ref="HB27:HB29" si="283">TEXT(HA27,"0.0")</f>
        <v>8.8</v>
      </c>
      <c r="HC27" s="906" t="str">
        <f t="shared" ref="HC27:HC29" si="284">IF(HA27&gt;=8.5,"A",IF(HA27&gt;=8,"B+",IF(HA27&gt;=7,"B",IF(HA27&gt;=6.5,"C+",IF(HA27&gt;=5.5,"C",IF(HA27&gt;=5,"D+",IF(HA27&gt;=4,"D","F")))))))</f>
        <v>A</v>
      </c>
      <c r="HD27" s="908">
        <f t="shared" ref="HD27:HD29" si="285">IF(HC27="A",4,IF(HC27="B+",3.5,IF(HC27="B",3,IF(HC27="C+",2.5,IF(HC27="C",2,IF(HC27="D+",1.5,IF(HC27="D",1,0)))))))</f>
        <v>4</v>
      </c>
      <c r="HE27" s="908" t="str">
        <f t="shared" ref="HE27:HE29" si="286">TEXT(HD27,"0.0")</f>
        <v>4.0</v>
      </c>
      <c r="HF27" s="729">
        <v>2</v>
      </c>
      <c r="HG27" s="971">
        <v>2</v>
      </c>
      <c r="HH27" s="297">
        <v>8.6</v>
      </c>
      <c r="HI27" s="699">
        <v>7</v>
      </c>
      <c r="HJ27" s="20"/>
      <c r="HK27" s="6">
        <f t="shared" ref="HK27" si="287">ROUND((HH27*0.4+HI27*0.6),1)</f>
        <v>7.6</v>
      </c>
      <c r="HL27" s="104">
        <f t="shared" ref="HL27:HL29" si="288">ROUND(MAX((HH27*0.4+HI27*0.6),(HH27*0.4+HJ27*0.6)),1)</f>
        <v>7.6</v>
      </c>
      <c r="HM27" s="784" t="str">
        <f t="shared" ref="HM27:HM29" si="289">TEXT(HL27,"0.0")</f>
        <v>7.6</v>
      </c>
      <c r="HN27" s="540" t="str">
        <f t="shared" ref="HN27:HN29" si="290">IF(HL27&gt;=8.5,"A",IF(HL27&gt;=8,"B+",IF(HL27&gt;=7,"B",IF(HL27&gt;=6.5,"C+",IF(HL27&gt;=5.5,"C",IF(HL27&gt;=5,"D+",IF(HL27&gt;=4,"D","F")))))))</f>
        <v>B</v>
      </c>
      <c r="HO27" s="539">
        <f t="shared" ref="HO27:HO29" si="291">IF(HN27="A",4,IF(HN27="B+",3.5,IF(HN27="B",3,IF(HN27="C+",2.5,IF(HN27="C",2,IF(HN27="D+",1.5,IF(HN27="D",1,0)))))))</f>
        <v>3</v>
      </c>
      <c r="HP27" s="539" t="str">
        <f t="shared" ref="HP27:HP29" si="292">TEXT(HO27,"0.0")</f>
        <v>3.0</v>
      </c>
      <c r="HQ27" s="12">
        <v>3</v>
      </c>
      <c r="HR27" s="488">
        <v>3</v>
      </c>
      <c r="HS27" s="972">
        <v>0</v>
      </c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970">
        <v>8</v>
      </c>
      <c r="IP27" s="420">
        <v>8</v>
      </c>
      <c r="IQ27" s="420"/>
      <c r="IR27" s="6">
        <f>ROUND((IO27*0.4+IP27*0.6),1)</f>
        <v>8</v>
      </c>
      <c r="IS27" s="104">
        <f t="shared" ref="IS27:IS29" si="293">ROUND(MAX((IO27*0.4+IP27*0.6),(IO27*0.4+IQ27*0.6)),1)</f>
        <v>8</v>
      </c>
      <c r="IT27" s="104"/>
      <c r="IU27" s="540" t="str">
        <f t="shared" ref="IU27:IU29" si="294">IF(IS27&gt;=8.5,"A",IF(IS27&gt;=8,"B+",IF(IS27&gt;=7,"B",IF(IS27&gt;=6.5,"C+",IF(IS27&gt;=5.5,"C",IF(IS27&gt;=5,"D+",IF(IS27&gt;=4,"D","F")))))))</f>
        <v>B+</v>
      </c>
      <c r="IV27" s="539">
        <f t="shared" ref="IV27:IV29" si="295">IF(IU27="A",4,IF(IU27="B+",3.5,IF(IU27="B",3,IF(IU27="C+",2.5,IF(IU27="C",2,IF(IU27="D+",1.5,IF(IU27="D",1,0)))))))</f>
        <v>3.5</v>
      </c>
      <c r="IW27" s="539" t="str">
        <f t="shared" ref="IW27:IW29" si="296">TEXT(IV27,"0.0")</f>
        <v>3.5</v>
      </c>
      <c r="IX27" s="12">
        <v>2</v>
      </c>
      <c r="IY27" s="488">
        <v>2</v>
      </c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036"/>
      <c r="KW27" s="1036"/>
      <c r="KX27" s="1036"/>
      <c r="KY27" s="1036"/>
      <c r="KZ27" s="1036"/>
      <c r="LA27" s="1036"/>
      <c r="LB27" s="1036"/>
      <c r="LC27" s="1036"/>
      <c r="LD27" s="1036"/>
      <c r="LE27" s="1036"/>
      <c r="LF27" s="1036"/>
      <c r="LG27" s="1036"/>
      <c r="LH27" s="1036"/>
      <c r="LI27" s="1036"/>
      <c r="LJ27" s="1036"/>
      <c r="LK27" s="1036"/>
      <c r="LL27" s="1036"/>
      <c r="LM27" s="1036"/>
      <c r="LN27" s="1036"/>
      <c r="LO27" s="1036"/>
      <c r="LP27" s="1036"/>
      <c r="LQ27" s="1036"/>
      <c r="LR27" s="1036"/>
      <c r="LS27" s="1036"/>
      <c r="LT27" s="1036"/>
      <c r="LU27" s="1036"/>
      <c r="LV27" s="1036"/>
      <c r="LW27" s="1036"/>
      <c r="LX27" s="1036"/>
      <c r="LY27" s="1036"/>
      <c r="LZ27" s="1036"/>
      <c r="MA27" s="1036"/>
      <c r="MB27" s="1036"/>
    </row>
    <row r="28" spans="1:432" ht="17.25" customHeight="1" x14ac:dyDescent="0.3">
      <c r="A28" s="781"/>
      <c r="B28" s="955" t="s">
        <v>390</v>
      </c>
      <c r="C28" s="958" t="s">
        <v>1193</v>
      </c>
      <c r="D28" s="956" t="s">
        <v>1190</v>
      </c>
      <c r="E28" s="957" t="s">
        <v>1191</v>
      </c>
      <c r="F28" s="471" t="s">
        <v>1232</v>
      </c>
      <c r="G28" s="978" t="s">
        <v>1228</v>
      </c>
      <c r="H28" s="20"/>
      <c r="I28" s="273" t="s">
        <v>134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96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969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969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96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313"/>
      <c r="DB28" s="273"/>
      <c r="DC28" s="20"/>
      <c r="DD28" s="6"/>
      <c r="DE28" s="104"/>
      <c r="DF28" s="104"/>
      <c r="DG28" s="540"/>
      <c r="DH28" s="539"/>
      <c r="DI28" s="539"/>
      <c r="DJ28" s="12"/>
      <c r="DK28" s="488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970"/>
      <c r="EI28" s="420"/>
      <c r="EJ28" s="20"/>
      <c r="EK28" s="6"/>
      <c r="EL28" s="104"/>
      <c r="EM28" s="104"/>
      <c r="EN28" s="540"/>
      <c r="EO28" s="539"/>
      <c r="EP28" s="539"/>
      <c r="EQ28" s="12"/>
      <c r="ER28" s="488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893"/>
      <c r="FE28" s="409"/>
      <c r="FF28" s="5"/>
      <c r="FG28" s="6"/>
      <c r="FH28" s="104"/>
      <c r="FI28" s="104"/>
      <c r="FJ28" s="540"/>
      <c r="FK28" s="539"/>
      <c r="FL28" s="539"/>
      <c r="FM28" s="12"/>
      <c r="FN28" s="488"/>
      <c r="FO28" s="970"/>
      <c r="FP28" s="699"/>
      <c r="FQ28" s="20"/>
      <c r="FR28" s="6"/>
      <c r="FS28" s="104"/>
      <c r="FT28" s="104"/>
      <c r="FU28" s="540"/>
      <c r="FV28" s="539"/>
      <c r="FW28" s="539"/>
      <c r="FX28" s="12"/>
      <c r="FY28" s="488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97">
        <v>6.3</v>
      </c>
      <c r="GM28" s="699">
        <v>5</v>
      </c>
      <c r="GN28" s="699"/>
      <c r="GO28" s="6">
        <f t="shared" si="275"/>
        <v>5.5</v>
      </c>
      <c r="GP28" s="104">
        <f t="shared" si="276"/>
        <v>5.5</v>
      </c>
      <c r="GQ28" s="784" t="str">
        <f t="shared" si="277"/>
        <v>5.5</v>
      </c>
      <c r="GR28" s="540" t="str">
        <f t="shared" si="278"/>
        <v>C</v>
      </c>
      <c r="GS28" s="539">
        <f t="shared" si="279"/>
        <v>2</v>
      </c>
      <c r="GT28" s="539" t="str">
        <f t="shared" si="280"/>
        <v>2.0</v>
      </c>
      <c r="GU28" s="12">
        <v>2</v>
      </c>
      <c r="GV28" s="488">
        <v>2</v>
      </c>
      <c r="GW28" s="297">
        <v>7.2</v>
      </c>
      <c r="GX28" s="699">
        <v>4</v>
      </c>
      <c r="GY28" s="699"/>
      <c r="GZ28" s="900">
        <f t="shared" si="281"/>
        <v>5.3</v>
      </c>
      <c r="HA28" s="902">
        <f t="shared" si="282"/>
        <v>5.3</v>
      </c>
      <c r="HB28" s="784" t="str">
        <f t="shared" si="283"/>
        <v>5.3</v>
      </c>
      <c r="HC28" s="906" t="str">
        <f t="shared" si="284"/>
        <v>D+</v>
      </c>
      <c r="HD28" s="908">
        <f t="shared" si="285"/>
        <v>1.5</v>
      </c>
      <c r="HE28" s="908" t="str">
        <f t="shared" si="286"/>
        <v>1.5</v>
      </c>
      <c r="HF28" s="729">
        <v>2</v>
      </c>
      <c r="HG28" s="971">
        <v>2</v>
      </c>
      <c r="HH28" s="297">
        <v>5.6</v>
      </c>
      <c r="HI28" s="699">
        <v>3</v>
      </c>
      <c r="HJ28" s="20"/>
      <c r="HK28" s="6">
        <f>ROUND((HH28*0.4+HI28*0.6),1)</f>
        <v>4</v>
      </c>
      <c r="HL28" s="104">
        <f t="shared" si="288"/>
        <v>4</v>
      </c>
      <c r="HM28" s="784" t="str">
        <f t="shared" si="289"/>
        <v>4.0</v>
      </c>
      <c r="HN28" s="540" t="str">
        <f t="shared" si="290"/>
        <v>D</v>
      </c>
      <c r="HO28" s="539">
        <f t="shared" si="291"/>
        <v>1</v>
      </c>
      <c r="HP28" s="539" t="str">
        <f t="shared" si="292"/>
        <v>1.0</v>
      </c>
      <c r="HQ28" s="12">
        <v>3</v>
      </c>
      <c r="HR28" s="488">
        <v>3</v>
      </c>
      <c r="HS28" s="972">
        <v>0</v>
      </c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970">
        <v>7.3</v>
      </c>
      <c r="IP28" s="420">
        <v>8</v>
      </c>
      <c r="IQ28" s="420"/>
      <c r="IR28" s="6">
        <f t="shared" ref="IR28:IR29" si="297">ROUND((IO28*0.4+IP28*0.6),1)</f>
        <v>7.7</v>
      </c>
      <c r="IS28" s="104">
        <f t="shared" si="293"/>
        <v>7.7</v>
      </c>
      <c r="IT28" s="104"/>
      <c r="IU28" s="540" t="str">
        <f t="shared" si="294"/>
        <v>B</v>
      </c>
      <c r="IV28" s="539">
        <f t="shared" si="295"/>
        <v>3</v>
      </c>
      <c r="IW28" s="539" t="str">
        <f t="shared" si="296"/>
        <v>3.0</v>
      </c>
      <c r="IX28" s="12">
        <v>2</v>
      </c>
      <c r="IY28" s="488">
        <v>2</v>
      </c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036"/>
      <c r="KW28" s="1036"/>
      <c r="KX28" s="1036"/>
      <c r="KY28" s="1036"/>
      <c r="KZ28" s="1036"/>
      <c r="LA28" s="1036"/>
      <c r="LB28" s="1036"/>
      <c r="LC28" s="1036"/>
      <c r="LD28" s="1036"/>
      <c r="LE28" s="1036"/>
      <c r="LF28" s="1036"/>
      <c r="LG28" s="1036"/>
      <c r="LH28" s="1036"/>
      <c r="LI28" s="1036"/>
      <c r="LJ28" s="1036"/>
      <c r="LK28" s="1036"/>
      <c r="LL28" s="1036"/>
      <c r="LM28" s="1036"/>
      <c r="LN28" s="1036"/>
      <c r="LO28" s="1036"/>
      <c r="LP28" s="1036"/>
      <c r="LQ28" s="1036"/>
      <c r="LR28" s="1036"/>
      <c r="LS28" s="1036"/>
      <c r="LT28" s="1036"/>
      <c r="LU28" s="1036"/>
      <c r="LV28" s="1036"/>
      <c r="LW28" s="1036"/>
      <c r="LX28" s="1036"/>
      <c r="LY28" s="1036"/>
      <c r="LZ28" s="1036"/>
      <c r="MA28" s="1036"/>
      <c r="MB28" s="1036"/>
    </row>
    <row r="29" spans="1:432" ht="17.25" customHeight="1" x14ac:dyDescent="0.3">
      <c r="A29" s="782"/>
      <c r="B29" s="959" t="s">
        <v>390</v>
      </c>
      <c r="C29" s="960" t="s">
        <v>1194</v>
      </c>
      <c r="D29" s="961" t="s">
        <v>1192</v>
      </c>
      <c r="E29" s="962" t="s">
        <v>104</v>
      </c>
      <c r="F29" s="471" t="s">
        <v>1232</v>
      </c>
      <c r="G29" s="978" t="s">
        <v>1230</v>
      </c>
      <c r="H29" s="259"/>
      <c r="I29" s="606" t="s">
        <v>1231</v>
      </c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441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441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441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441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973"/>
      <c r="DB29" s="606"/>
      <c r="DC29" s="259"/>
      <c r="DD29" s="239"/>
      <c r="DE29" s="484"/>
      <c r="DF29" s="484"/>
      <c r="DG29" s="240"/>
      <c r="DH29" s="241"/>
      <c r="DI29" s="241"/>
      <c r="DJ29" s="242"/>
      <c r="DK29" s="312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537"/>
      <c r="EI29" s="336"/>
      <c r="EJ29" s="259"/>
      <c r="EK29" s="239"/>
      <c r="EL29" s="484"/>
      <c r="EM29" s="484"/>
      <c r="EN29" s="240"/>
      <c r="EO29" s="241"/>
      <c r="EP29" s="241"/>
      <c r="EQ29" s="242"/>
      <c r="ER29" s="312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974"/>
      <c r="FE29" s="506"/>
      <c r="FF29" s="487"/>
      <c r="FG29" s="239"/>
      <c r="FH29" s="484"/>
      <c r="FI29" s="484"/>
      <c r="FJ29" s="240"/>
      <c r="FK29" s="241"/>
      <c r="FL29" s="241"/>
      <c r="FM29" s="242"/>
      <c r="FN29" s="312"/>
      <c r="FO29" s="537"/>
      <c r="FP29" s="700"/>
      <c r="FQ29" s="259"/>
      <c r="FR29" s="239"/>
      <c r="FS29" s="484"/>
      <c r="FT29" s="484"/>
      <c r="FU29" s="240"/>
      <c r="FV29" s="241"/>
      <c r="FW29" s="241"/>
      <c r="FX29" s="242"/>
      <c r="FY29" s="312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504">
        <v>6.3</v>
      </c>
      <c r="GM29" s="700">
        <v>6</v>
      </c>
      <c r="GN29" s="700"/>
      <c r="GO29" s="239">
        <f t="shared" si="275"/>
        <v>6.1</v>
      </c>
      <c r="GP29" s="484">
        <f t="shared" si="276"/>
        <v>6.1</v>
      </c>
      <c r="GQ29" s="819" t="str">
        <f t="shared" si="277"/>
        <v>6.1</v>
      </c>
      <c r="GR29" s="240" t="str">
        <f t="shared" si="278"/>
        <v>C</v>
      </c>
      <c r="GS29" s="241">
        <f t="shared" si="279"/>
        <v>2</v>
      </c>
      <c r="GT29" s="241" t="str">
        <f t="shared" si="280"/>
        <v>2.0</v>
      </c>
      <c r="GU29" s="242">
        <v>2</v>
      </c>
      <c r="GV29" s="312">
        <v>2</v>
      </c>
      <c r="GW29" s="504">
        <v>8.1999999999999993</v>
      </c>
      <c r="GX29" s="700">
        <v>4</v>
      </c>
      <c r="GY29" s="700"/>
      <c r="GZ29" s="901">
        <f t="shared" si="281"/>
        <v>5.7</v>
      </c>
      <c r="HA29" s="903">
        <f t="shared" si="282"/>
        <v>5.7</v>
      </c>
      <c r="HB29" s="819" t="str">
        <f t="shared" si="283"/>
        <v>5.7</v>
      </c>
      <c r="HC29" s="907" t="str">
        <f t="shared" si="284"/>
        <v>C</v>
      </c>
      <c r="HD29" s="909">
        <f t="shared" si="285"/>
        <v>2</v>
      </c>
      <c r="HE29" s="909" t="str">
        <f t="shared" si="286"/>
        <v>2.0</v>
      </c>
      <c r="HF29" s="730">
        <v>2</v>
      </c>
      <c r="HG29" s="975">
        <v>2</v>
      </c>
      <c r="HH29" s="504">
        <v>8</v>
      </c>
      <c r="HI29" s="700">
        <v>9</v>
      </c>
      <c r="HJ29" s="259"/>
      <c r="HK29" s="239">
        <f t="shared" ref="HK29" si="298">ROUND((HH29*0.4+HI29*0.6),1)</f>
        <v>8.6</v>
      </c>
      <c r="HL29" s="484">
        <f t="shared" si="288"/>
        <v>8.6</v>
      </c>
      <c r="HM29" s="819" t="str">
        <f t="shared" si="289"/>
        <v>8.6</v>
      </c>
      <c r="HN29" s="240" t="str">
        <f t="shared" si="290"/>
        <v>A</v>
      </c>
      <c r="HO29" s="241">
        <f t="shared" si="291"/>
        <v>4</v>
      </c>
      <c r="HP29" s="241" t="str">
        <f t="shared" si="292"/>
        <v>4.0</v>
      </c>
      <c r="HQ29" s="242">
        <v>3</v>
      </c>
      <c r="HR29" s="312">
        <v>3</v>
      </c>
      <c r="HS29" s="976">
        <v>0</v>
      </c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537">
        <v>7.3</v>
      </c>
      <c r="IP29" s="336">
        <v>8</v>
      </c>
      <c r="IQ29" s="336"/>
      <c r="IR29" s="239">
        <f t="shared" si="297"/>
        <v>7.7</v>
      </c>
      <c r="IS29" s="484">
        <f t="shared" si="293"/>
        <v>7.7</v>
      </c>
      <c r="IT29" s="484"/>
      <c r="IU29" s="240" t="str">
        <f t="shared" si="294"/>
        <v>B</v>
      </c>
      <c r="IV29" s="241">
        <f t="shared" si="295"/>
        <v>3</v>
      </c>
      <c r="IW29" s="241" t="str">
        <f t="shared" si="296"/>
        <v>3.0</v>
      </c>
      <c r="IX29" s="242">
        <v>2</v>
      </c>
      <c r="IY29" s="312">
        <v>2</v>
      </c>
      <c r="IZ29" s="977"/>
      <c r="JA29" s="977"/>
      <c r="JB29" s="977"/>
      <c r="JC29" s="977"/>
      <c r="JD29" s="977"/>
      <c r="JE29" s="977"/>
      <c r="JF29" s="977"/>
      <c r="JG29" s="977"/>
      <c r="JH29" s="977"/>
      <c r="JI29" s="977"/>
      <c r="JJ29" s="977"/>
      <c r="JK29" s="977"/>
      <c r="JL29" s="977"/>
      <c r="JM29" s="977"/>
      <c r="JN29" s="977"/>
      <c r="JO29" s="977"/>
      <c r="JP29" s="977"/>
      <c r="JQ29" s="977"/>
      <c r="JR29" s="977"/>
      <c r="JS29" s="977"/>
      <c r="JT29" s="977"/>
      <c r="JU29" s="977"/>
      <c r="JV29" s="977"/>
      <c r="JW29" s="977"/>
      <c r="JX29" s="977"/>
      <c r="JY29" s="977"/>
      <c r="JZ29" s="977"/>
      <c r="KA29" s="977"/>
      <c r="KB29" s="977"/>
      <c r="KC29" s="977"/>
      <c r="KD29" s="977"/>
      <c r="KE29" s="977"/>
      <c r="KF29" s="977"/>
      <c r="KG29" s="977"/>
      <c r="KH29" s="977"/>
      <c r="KI29" s="977"/>
      <c r="KJ29" s="977"/>
      <c r="KK29" s="977"/>
      <c r="KL29" s="977"/>
      <c r="KM29" s="977"/>
      <c r="KN29" s="977"/>
      <c r="KO29" s="977"/>
      <c r="KP29" s="977"/>
      <c r="KQ29" s="977"/>
      <c r="KR29" s="977"/>
      <c r="KS29" s="977"/>
      <c r="KT29" s="977"/>
      <c r="KU29" s="977"/>
      <c r="KV29" s="1036"/>
      <c r="KW29" s="1036"/>
      <c r="KX29" s="1036"/>
      <c r="KY29" s="1036"/>
      <c r="KZ29" s="1036"/>
      <c r="LA29" s="1036"/>
      <c r="LB29" s="1036"/>
      <c r="LC29" s="1036"/>
      <c r="LD29" s="1036"/>
      <c r="LE29" s="1036"/>
      <c r="LF29" s="1036"/>
      <c r="LG29" s="1036"/>
      <c r="LH29" s="1036"/>
      <c r="LI29" s="1036"/>
      <c r="LJ29" s="1036"/>
      <c r="LK29" s="1036"/>
      <c r="LL29" s="1036"/>
      <c r="LM29" s="1036"/>
      <c r="LN29" s="1036"/>
      <c r="LO29" s="1036"/>
      <c r="LP29" s="1036"/>
      <c r="LQ29" s="1036"/>
      <c r="LR29" s="1036"/>
      <c r="LS29" s="1036"/>
      <c r="LT29" s="1036"/>
      <c r="LU29" s="1036"/>
      <c r="LV29" s="1036"/>
      <c r="LW29" s="1036"/>
      <c r="LX29" s="1036"/>
      <c r="LY29" s="1036"/>
      <c r="LZ29" s="1036"/>
      <c r="MA29" s="1036"/>
      <c r="MB29" s="1036"/>
    </row>
    <row r="30" spans="1:432" ht="17.25" customHeight="1" x14ac:dyDescent="0.25">
      <c r="A30" s="620"/>
      <c r="B30" s="621"/>
      <c r="C30" s="622"/>
      <c r="D30" s="623"/>
      <c r="E30" s="624"/>
      <c r="F30" s="587"/>
      <c r="G30" s="587"/>
      <c r="H30" s="587"/>
      <c r="I30" s="589"/>
      <c r="DA30" s="590"/>
      <c r="DB30" s="588"/>
      <c r="DC30" s="587"/>
      <c r="DD30" s="594"/>
      <c r="DE30" s="600"/>
      <c r="DF30" s="600"/>
      <c r="DG30" s="601"/>
      <c r="DH30" s="602"/>
      <c r="DI30" s="602"/>
      <c r="DJ30" s="595"/>
      <c r="DK30" s="603"/>
      <c r="EH30" s="592"/>
      <c r="EI30" s="593"/>
      <c r="EJ30" s="587"/>
      <c r="EK30" s="594"/>
      <c r="EL30" s="600"/>
      <c r="EM30" s="600"/>
      <c r="EN30" s="601"/>
      <c r="EO30" s="602"/>
      <c r="EP30" s="602"/>
      <c r="EQ30" s="595"/>
      <c r="ER30" s="596"/>
      <c r="FD30" s="597"/>
      <c r="FE30" s="598"/>
      <c r="FF30" s="599"/>
      <c r="FG30" s="594"/>
      <c r="FH30" s="600"/>
      <c r="FI30" s="600"/>
      <c r="FJ30" s="601"/>
      <c r="FK30" s="602"/>
      <c r="FL30" s="602"/>
      <c r="FM30" s="595"/>
      <c r="FN30" s="603"/>
      <c r="FO30" s="604"/>
      <c r="FP30" s="605"/>
      <c r="FQ30" s="587"/>
      <c r="FR30" s="594"/>
      <c r="FS30" s="600"/>
      <c r="FT30" s="600"/>
      <c r="FU30" s="601"/>
      <c r="FV30" s="602"/>
      <c r="FW30" s="602"/>
      <c r="FX30" s="595"/>
      <c r="FY30" s="596"/>
      <c r="HS30" s="456"/>
    </row>
    <row r="31" spans="1:432" ht="18" x14ac:dyDescent="0.25">
      <c r="A31" s="273">
        <v>41</v>
      </c>
      <c r="B31" s="273" t="s">
        <v>23</v>
      </c>
      <c r="C31" s="273" t="s">
        <v>153</v>
      </c>
      <c r="D31" s="391" t="s">
        <v>154</v>
      </c>
      <c r="E31" s="952" t="s">
        <v>155</v>
      </c>
      <c r="F31" s="485" t="s">
        <v>1629</v>
      </c>
      <c r="G31" s="101" t="s">
        <v>156</v>
      </c>
      <c r="H31" s="273" t="s">
        <v>28</v>
      </c>
      <c r="I31" s="215" t="s">
        <v>157</v>
      </c>
      <c r="J31" s="257"/>
      <c r="K31" s="784" t="str">
        <f>TEXT(J31,"0.0")</f>
        <v>0.0</v>
      </c>
      <c r="L31" s="540" t="str">
        <f t="shared" ref="L31:L36" si="299">IF(J31&gt;=8.5,"A",IF(J31&gt;=8,"B+",IF(J31&gt;=7,"B",IF(J31&gt;=6.5,"C+",IF(J31&gt;=5.5,"C",IF(J31&gt;=5,"D+",IF(J31&gt;=4,"D","F")))))))</f>
        <v>F</v>
      </c>
      <c r="M31" s="539">
        <f t="shared" ref="M31:M36" si="300">IF(L31="A",4,IF(L31="B+",3.5,IF(L31="B",3,IF(L31="C+",2.5,IF(L31="C",2,IF(L31="D+",1.5,IF(L31="D",1,0)))))))</f>
        <v>0</v>
      </c>
      <c r="N31" s="208" t="str">
        <f t="shared" ref="N31:N36" si="301">TEXT(M31,"0.0")</f>
        <v>0.0</v>
      </c>
      <c r="O31" s="257">
        <v>6.9</v>
      </c>
      <c r="P31" s="784" t="str">
        <f>TEXT(O31,"0.0")</f>
        <v>6.9</v>
      </c>
      <c r="Q31" s="540" t="str">
        <f t="shared" ref="Q31:Q36" si="302">IF(O31&gt;=8.5,"A",IF(O31&gt;=8,"B+",IF(O31&gt;=7,"B",IF(O31&gt;=6.5,"C+",IF(O31&gt;=5.5,"C",IF(O31&gt;=5,"D+",IF(O31&gt;=4,"D","F")))))))</f>
        <v>C+</v>
      </c>
      <c r="R31" s="539">
        <f t="shared" ref="R31:R36" si="303">IF(Q31="A",4,IF(Q31="B+",3.5,IF(Q31="B",3,IF(Q31="C+",2.5,IF(Q31="C",2,IF(Q31="D+",1.5,IF(Q31="D",1,0)))))))</f>
        <v>2.5</v>
      </c>
      <c r="S31" s="208" t="str">
        <f t="shared" ref="S31:S36" si="304">TEXT(R31,"0.0")</f>
        <v>2.5</v>
      </c>
      <c r="T31" s="257">
        <v>5.3</v>
      </c>
      <c r="U31" s="273">
        <v>6</v>
      </c>
      <c r="V31" s="20"/>
      <c r="W31" s="6">
        <f t="shared" ref="W31:W36" si="305">ROUND((T31*0.4+U31*0.6),1)</f>
        <v>5.7</v>
      </c>
      <c r="X31" s="104">
        <f t="shared" ref="X31:X36" si="306">ROUND(MAX((T31*0.4+U31*0.6),(T31*0.4+V31*0.6)),1)</f>
        <v>5.7</v>
      </c>
      <c r="Y31" s="784" t="str">
        <f>TEXT(X31,"0.0")</f>
        <v>5.7</v>
      </c>
      <c r="Z31" s="540" t="str">
        <f t="shared" ref="Z31:Z36" si="307">IF(X31&gt;=8.5,"A",IF(X31&gt;=8,"B+",IF(X31&gt;=7,"B",IF(X31&gt;=6.5,"C+",IF(X31&gt;=5.5,"C",IF(X31&gt;=5,"D+",IF(X31&gt;=4,"D","F")))))))</f>
        <v>C</v>
      </c>
      <c r="AA31" s="539">
        <f t="shared" ref="AA31:AA36" si="308">IF(Z31="A",4,IF(Z31="B+",3.5,IF(Z31="B",3,IF(Z31="C+",2.5,IF(Z31="C",2,IF(Z31="D+",1.5,IF(Z31="D",1,0)))))))</f>
        <v>2</v>
      </c>
      <c r="AB31" s="539" t="str">
        <f t="shared" ref="AB31:AB36" si="309">TEXT(AA31,"0.0")</f>
        <v>2.0</v>
      </c>
      <c r="AC31" s="12">
        <v>3</v>
      </c>
      <c r="AD31" s="112">
        <v>3</v>
      </c>
      <c r="AE31" s="887">
        <v>0</v>
      </c>
      <c r="AF31" s="888"/>
      <c r="AG31" s="889"/>
      <c r="AH31" s="890">
        <f t="shared" ref="AH31:AH36" si="310">ROUND((AE31*0.4+AF31*0.6),1)</f>
        <v>0</v>
      </c>
      <c r="AI31" s="891">
        <f t="shared" ref="AI31:AI36" si="311">ROUND(MAX((AE31*0.4+AF31*0.6),(AE31*0.4+AG31*0.6)),1)</f>
        <v>0</v>
      </c>
      <c r="AJ31" s="786" t="str">
        <f>TEXT(AI31,"0.0")</f>
        <v>0.0</v>
      </c>
      <c r="AK31" s="158" t="str">
        <f t="shared" ref="AK31:AK36" si="312">IF(AI31&gt;=8.5,"A",IF(AI31&gt;=8,"B+",IF(AI31&gt;=7,"B",IF(AI31&gt;=6.5,"C+",IF(AI31&gt;=5.5,"C",IF(AI31&gt;=5,"D+",IF(AI31&gt;=4,"D","F")))))))</f>
        <v>F</v>
      </c>
      <c r="AL31" s="165">
        <f t="shared" ref="AL31:AL36" si="313">IF(AK31="A",4,IF(AK31="B+",3.5,IF(AK31="B",3,IF(AK31="C+",2.5,IF(AK31="C",2,IF(AK31="D+",1.5,IF(AK31="D",1,0)))))))</f>
        <v>0</v>
      </c>
      <c r="AM31" s="165" t="str">
        <f t="shared" ref="AM31:AM36" si="314">TEXT(AL31,"0.0")</f>
        <v>0.0</v>
      </c>
      <c r="AN31" s="378">
        <v>3</v>
      </c>
      <c r="AO31" s="314"/>
      <c r="AP31" s="120">
        <v>5</v>
      </c>
      <c r="AQ31" s="273">
        <v>4</v>
      </c>
      <c r="AR31" s="20"/>
      <c r="AS31" s="6">
        <f t="shared" ref="AS31:AS36" si="315">ROUND((AP31*0.4+AQ31*0.6),1)</f>
        <v>4.4000000000000004</v>
      </c>
      <c r="AT31" s="104">
        <f t="shared" ref="AT31:AT36" si="316">ROUND(MAX((AP31*0.4+AQ31*0.6),(AP31*0.4+AR31*0.6)),1)</f>
        <v>4.4000000000000004</v>
      </c>
      <c r="AU31" s="784" t="str">
        <f>TEXT(AT31,"0.0")</f>
        <v>4.4</v>
      </c>
      <c r="AV31" s="540" t="str">
        <f t="shared" ref="AV31:AV36" si="317">IF(AT31&gt;=8.5,"A",IF(AT31&gt;=8,"B+",IF(AT31&gt;=7,"B",IF(AT31&gt;=6.5,"C+",IF(AT31&gt;=5.5,"C",IF(AT31&gt;=5,"D+",IF(AT31&gt;=4,"D","F")))))))</f>
        <v>D</v>
      </c>
      <c r="AW31" s="539">
        <f t="shared" ref="AW31:AW36" si="318">IF(AV31="A",4,IF(AV31="B+",3.5,IF(AV31="B",3,IF(AV31="C+",2.5,IF(AV31="C",2,IF(AV31="D+",1.5,IF(AV31="D",1,0)))))))</f>
        <v>1</v>
      </c>
      <c r="AX31" s="539" t="str">
        <f t="shared" ref="AX31:AX36" si="319">TEXT(AW31,"0.0")</f>
        <v>1.0</v>
      </c>
      <c r="AY31" s="12">
        <v>3</v>
      </c>
      <c r="AZ31" s="112">
        <v>3</v>
      </c>
      <c r="BA31" s="706">
        <v>6.5</v>
      </c>
      <c r="BB31" s="699">
        <v>8</v>
      </c>
      <c r="BC31" s="20"/>
      <c r="BD31" s="6">
        <f t="shared" ref="BD31:BD36" si="320">ROUND((BA31*0.4+BB31*0.6),1)</f>
        <v>7.4</v>
      </c>
      <c r="BE31" s="104">
        <f t="shared" ref="BE31:BE36" si="321">ROUND(MAX((BA31*0.4+BB31*0.6),(BA31*0.4+BC31*0.6)),1)</f>
        <v>7.4</v>
      </c>
      <c r="BF31" s="784" t="str">
        <f>TEXT(BE31,"0.0")</f>
        <v>7.4</v>
      </c>
      <c r="BG31" s="540" t="str">
        <f t="shared" ref="BG31:BG36" si="322">IF(BE31&gt;=8.5,"A",IF(BE31&gt;=8,"B+",IF(BE31&gt;=7,"B",IF(BE31&gt;=6.5,"C+",IF(BE31&gt;=5.5,"C",IF(BE31&gt;=5,"D+",IF(BE31&gt;=4,"D","F")))))))</f>
        <v>B</v>
      </c>
      <c r="BH31" s="539">
        <f t="shared" ref="BH31:BH36" si="323">IF(BG31="A",4,IF(BG31="B+",3.5,IF(BG31="B",3,IF(BG31="C+",2.5,IF(BG31="C",2,IF(BG31="D+",1.5,IF(BG31="D",1,0)))))))</f>
        <v>3</v>
      </c>
      <c r="BI31" s="539" t="str">
        <f t="shared" ref="BI31:BI36" si="324">TEXT(BH31,"0.0")</f>
        <v>3.0</v>
      </c>
      <c r="BJ31" s="12">
        <v>4</v>
      </c>
      <c r="BK31" s="112">
        <v>4</v>
      </c>
      <c r="BL31" s="706">
        <v>5.3</v>
      </c>
      <c r="BM31" s="699">
        <v>6</v>
      </c>
      <c r="BN31" s="699"/>
      <c r="BO31" s="6">
        <f t="shared" ref="BO31:BO36" si="325">ROUND((BL31*0.4+BM31*0.6),1)</f>
        <v>5.7</v>
      </c>
      <c r="BP31" s="104">
        <f t="shared" ref="BP31:BP36" si="326">ROUND(MAX((BL31*0.4+BM31*0.6),(BL31*0.4+BN31*0.6)),1)</f>
        <v>5.7</v>
      </c>
      <c r="BQ31" s="784" t="str">
        <f>TEXT(BP31,"0.0")</f>
        <v>5.7</v>
      </c>
      <c r="BR31" s="540" t="str">
        <f t="shared" ref="BR31:BR36" si="327">IF(BP31&gt;=8.5,"A",IF(BP31&gt;=8,"B+",IF(BP31&gt;=7,"B",IF(BP31&gt;=6.5,"C+",IF(BP31&gt;=5.5,"C",IF(BP31&gt;=5,"D+",IF(BP31&gt;=4,"D","F")))))))</f>
        <v>C</v>
      </c>
      <c r="BS31" s="539">
        <f t="shared" ref="BS31:BS36" si="328">IF(BR31="A",4,IF(BR31="B+",3.5,IF(BR31="B",3,IF(BR31="C+",2.5,IF(BR31="C",2,IF(BR31="D+",1.5,IF(BR31="D",1,0)))))))</f>
        <v>2</v>
      </c>
      <c r="BT31" s="539" t="str">
        <f t="shared" ref="BT31:BT36" si="329">TEXT(BS31,"0.0")</f>
        <v>2.0</v>
      </c>
      <c r="BU31" s="12">
        <v>3</v>
      </c>
      <c r="BV31" s="110">
        <v>3</v>
      </c>
      <c r="BW31" s="706">
        <v>7</v>
      </c>
      <c r="BX31" s="420">
        <v>8</v>
      </c>
      <c r="BY31" s="420"/>
      <c r="BZ31" s="6">
        <f t="shared" ref="BZ31:BZ36" si="330">ROUND((BW31*0.4+BX31*0.6),1)</f>
        <v>7.6</v>
      </c>
      <c r="CA31" s="104">
        <f t="shared" ref="CA31:CA36" si="331">ROUND(MAX((BW31*0.4+BX31*0.6),(BW31*0.4+BY31*0.6)),1)</f>
        <v>7.6</v>
      </c>
      <c r="CB31" s="784" t="str">
        <f>TEXT(CA31,"0.0")</f>
        <v>7.6</v>
      </c>
      <c r="CC31" s="540" t="str">
        <f t="shared" ref="CC31:CC36" si="332">IF(CA31&gt;=8.5,"A",IF(CA31&gt;=8,"B+",IF(CA31&gt;=7,"B",IF(CA31&gt;=6.5,"C+",IF(CA31&gt;=5.5,"C",IF(CA31&gt;=5,"D+",IF(CA31&gt;=4,"D","F")))))))</f>
        <v>B</v>
      </c>
      <c r="CD31" s="539">
        <f t="shared" ref="CD31:CD36" si="333">IF(CC31="A",4,IF(CC31="B+",3.5,IF(CC31="B",3,IF(CC31="C+",2.5,IF(CC31="C",2,IF(CC31="D+",1.5,IF(CC31="D",1,0)))))))</f>
        <v>3</v>
      </c>
      <c r="CE31" s="539" t="str">
        <f t="shared" ref="CE31:CE36" si="334">TEXT(CD31,"0.0")</f>
        <v>3.0</v>
      </c>
      <c r="CF31" s="12">
        <v>2</v>
      </c>
      <c r="CG31" s="110">
        <v>2</v>
      </c>
      <c r="CH31" s="365">
        <f>AC31+AN31+AY31+BJ31+BU31+CF31</f>
        <v>18</v>
      </c>
      <c r="CI31" s="363">
        <f>(AA31*AC31+AL31*AN31+AW31*AY31+BH31*BJ31+BS31*BU31+CD31*CF31)/CH31</f>
        <v>1.8333333333333333</v>
      </c>
      <c r="CJ31" s="355" t="str">
        <f>TEXT(CI31,"0.00")</f>
        <v>1.83</v>
      </c>
      <c r="CK31" s="356" t="str">
        <f>IF(AND(CI31&lt;0.8),"Cảnh báo KQHT","Lên lớp")</f>
        <v>Lên lớp</v>
      </c>
      <c r="CL31" s="357">
        <f>AD31+AO31+AZ31+BK31+BV31+CG31</f>
        <v>15</v>
      </c>
      <c r="CM31" s="358">
        <f xml:space="preserve"> (AA31*AD31+AL31*AO31+AW31*AZ31+BH31*BK31+BS31*BV31+CD31*CG31)/CL31</f>
        <v>2.2000000000000002</v>
      </c>
      <c r="CN31" s="356" t="str">
        <f>IF(AND(CM31&lt;1.2),"Cảnh báo KQHT","Lên lớp")</f>
        <v>Lên lớp</v>
      </c>
      <c r="CO31" s="288"/>
      <c r="CP31" s="706"/>
      <c r="CQ31" s="699"/>
      <c r="CR31" s="699"/>
      <c r="CS31" s="6">
        <f>ROUND((CP31*0.4+CQ31*0.6),1)</f>
        <v>0</v>
      </c>
      <c r="CT31" s="104">
        <f>ROUND(MAX((CP31*0.4+CQ31*0.6),(CP31*0.4+CR31*0.6)),1)</f>
        <v>0</v>
      </c>
      <c r="CU31" s="784" t="str">
        <f>TEXT(CT31,"0.0")</f>
        <v>0.0</v>
      </c>
      <c r="CV31" s="540" t="str">
        <f>IF(CT31&gt;=8.5,"A",IF(CT31&gt;=8,"B+",IF(CT31&gt;=7,"B",IF(CT31&gt;=6.5,"C+",IF(CT31&gt;=5.5,"C",IF(CT31&gt;=5,"D+",IF(CT31&gt;=4,"D","F")))))))</f>
        <v>F</v>
      </c>
      <c r="CW31" s="539">
        <f>IF(CV31="A",4,IF(CV31="B+",3.5,IF(CV31="B",3,IF(CV31="C+",2.5,IF(CV31="C",2,IF(CV31="D+",1.5,IF(CV31="D",1,0)))))))</f>
        <v>0</v>
      </c>
      <c r="CX31" s="539" t="str">
        <f>TEXT(CW31,"0.0")</f>
        <v>0.0</v>
      </c>
      <c r="CY31" s="12">
        <v>2</v>
      </c>
      <c r="CZ31" s="488"/>
      <c r="DA31" s="126"/>
      <c r="DB31" s="273"/>
      <c r="DC31" s="273"/>
      <c r="DD31" s="6">
        <f>ROUND((DA31*0.4+DB31*0.6),1)</f>
        <v>0</v>
      </c>
      <c r="DE31" s="104">
        <f>ROUND(MAX((DA31*0.4+DB31*0.6),(DA31*0.4+DC31*0.6)),1)</f>
        <v>0</v>
      </c>
      <c r="DF31" s="784" t="str">
        <f>TEXT(DE31,"0.0")</f>
        <v>0.0</v>
      </c>
      <c r="DG31" s="540" t="str">
        <f>IF(DE31&gt;=8.5,"A",IF(DE31&gt;=8,"B+",IF(DE31&gt;=7,"B",IF(DE31&gt;=6.5,"C+",IF(DE31&gt;=5.5,"C",IF(DE31&gt;=5,"D+",IF(DE31&gt;=4,"D","F")))))))</f>
        <v>F</v>
      </c>
      <c r="DH31" s="539">
        <f>IF(DG31="A",4,IF(DG31="B+",3.5,IF(DG31="B",3,IF(DG31="C+",2.5,IF(DG31="C",2,IF(DG31="D+",1.5,IF(DG31="D",1,0)))))))</f>
        <v>0</v>
      </c>
      <c r="DI31" s="539" t="str">
        <f>TEXT(DH31,"0.0")</f>
        <v>0.0</v>
      </c>
      <c r="DJ31" s="12"/>
      <c r="DK31" s="488"/>
      <c r="DL31" s="316"/>
      <c r="DM31" s="699"/>
      <c r="DN31" s="699"/>
      <c r="DO31" s="6">
        <f>ROUND((DL31*0.4+DM31*0.6),1)</f>
        <v>0</v>
      </c>
      <c r="DP31" s="104">
        <f>ROUND(MAX((DL31*0.4+DM31*0.6),(DL31*0.4+DN31*0.6)),1)</f>
        <v>0</v>
      </c>
      <c r="DQ31" s="784" t="str">
        <f>TEXT(DP31,"0.0")</f>
        <v>0.0</v>
      </c>
      <c r="DR31" s="540" t="str">
        <f>IF(DP31&gt;=8.5,"A",IF(DP31&gt;=8,"B+",IF(DP31&gt;=7,"B",IF(DP31&gt;=6.5,"C+",IF(DP31&gt;=5.5,"C",IF(DP31&gt;=5,"D+",IF(DP31&gt;=4,"D","F")))))))</f>
        <v>F</v>
      </c>
      <c r="DS31" s="539">
        <f>IF(DR31="A",4,IF(DR31="B+",3.5,IF(DR31="B",3,IF(DR31="C+",2.5,IF(DR31="C",2,IF(DR31="D+",1.5,IF(DR31="D",1,0)))))))</f>
        <v>0</v>
      </c>
      <c r="DT31" s="539" t="str">
        <f>TEXT(DS31,"0.0")</f>
        <v>0.0</v>
      </c>
      <c r="DU31" s="12">
        <v>2</v>
      </c>
      <c r="DV31" s="488"/>
      <c r="DW31" s="706"/>
      <c r="DX31" s="699"/>
      <c r="DY31" s="699"/>
      <c r="DZ31" s="6">
        <f>ROUND((DW31*0.4+DX31*0.6),1)</f>
        <v>0</v>
      </c>
      <c r="EA31" s="104">
        <f>ROUND(MAX((DW31*0.4+DX31*0.6),(DW31*0.4+DY31*0.6)),1)</f>
        <v>0</v>
      </c>
      <c r="EB31" s="784" t="str">
        <f>TEXT(EA31,"0.0")</f>
        <v>0.0</v>
      </c>
      <c r="EC31" s="540" t="str">
        <f>IF(EA31&gt;=8.5,"A",IF(EA31&gt;=8,"B+",IF(EA31&gt;=7,"B",IF(EA31&gt;=6.5,"C+",IF(EA31&gt;=5.5,"C",IF(EA31&gt;=5,"D+",IF(EA31&gt;=4,"D","F")))))))</f>
        <v>F</v>
      </c>
      <c r="ED31" s="539">
        <f>IF(EC31="A",4,IF(EC31="B+",3.5,IF(EC31="B",3,IF(EC31="C+",2.5,IF(EC31="C",2,IF(EC31="D+",1.5,IF(EC31="D",1,0)))))))</f>
        <v>0</v>
      </c>
      <c r="EE31" s="539" t="str">
        <f>TEXT(ED31,"0.0")</f>
        <v>0.0</v>
      </c>
      <c r="EF31" s="12"/>
      <c r="EG31" s="488"/>
      <c r="EH31" s="706">
        <v>5.7</v>
      </c>
      <c r="EI31" s="699">
        <v>8</v>
      </c>
      <c r="EJ31" s="699"/>
      <c r="EK31" s="6">
        <f>ROUND((EH31*0.4+EI31*0.6),1)</f>
        <v>7.1</v>
      </c>
      <c r="EL31" s="104">
        <f>ROUND(MAX((EH31*0.4+EI31*0.6),(EH31*0.4+EJ31*0.6)),1)</f>
        <v>7.1</v>
      </c>
      <c r="EM31" s="784" t="str">
        <f>TEXT(EL31,"0.0")</f>
        <v>7.1</v>
      </c>
      <c r="EN31" s="540" t="str">
        <f>IF(EL31&gt;=8.5,"A",IF(EL31&gt;=8,"B+",IF(EL31&gt;=7,"B",IF(EL31&gt;=6.5,"C+",IF(EL31&gt;=5.5,"C",IF(EL31&gt;=5,"D+",IF(EL31&gt;=4,"D","F")))))))</f>
        <v>B</v>
      </c>
      <c r="EO31" s="539">
        <f>IF(EN31="A",4,IF(EN31="B+",3.5,IF(EN31="B",3,IF(EN31="C+",2.5,IF(EN31="C",2,IF(EN31="D+",1.5,IF(EN31="D",1,0)))))))</f>
        <v>3</v>
      </c>
      <c r="EP31" s="539" t="str">
        <f>TEXT(EO31,"0.0")</f>
        <v>3.0</v>
      </c>
      <c r="EQ31" s="12">
        <v>4</v>
      </c>
      <c r="ER31" s="488">
        <v>4</v>
      </c>
      <c r="ES31" s="706">
        <v>6.4</v>
      </c>
      <c r="ET31" s="699">
        <v>6</v>
      </c>
      <c r="EU31" s="699"/>
      <c r="EV31" s="6">
        <f>ROUND((ES31*0.4+ET31*0.6),1)</f>
        <v>6.2</v>
      </c>
      <c r="EW31" s="104">
        <f>ROUND(MAX((ES31*0.4+ET31*0.6),(ES31*0.4+EU31*0.6)),1)</f>
        <v>6.2</v>
      </c>
      <c r="EX31" s="784" t="str">
        <f>TEXT(EW31,"0.0")</f>
        <v>6.2</v>
      </c>
      <c r="EY31" s="540" t="str">
        <f>IF(EW31&gt;=8.5,"A",IF(EW31&gt;=8,"B+",IF(EW31&gt;=7,"B",IF(EW31&gt;=6.5,"C+",IF(EW31&gt;=5.5,"C",IF(EW31&gt;=5,"D+",IF(EW31&gt;=4,"D","F")))))))</f>
        <v>C</v>
      </c>
      <c r="EZ31" s="539">
        <f>IF(EY31="A",4,IF(EY31="B+",3.5,IF(EY31="B",3,IF(EY31="C+",2.5,IF(EY31="C",2,IF(EY31="D+",1.5,IF(EY31="D",1,0)))))))</f>
        <v>2</v>
      </c>
      <c r="FA31" s="539" t="str">
        <f>TEXT(EZ31,"0.0")</f>
        <v>2.0</v>
      </c>
      <c r="FB31" s="12">
        <v>2</v>
      </c>
      <c r="FC31" s="488">
        <v>2</v>
      </c>
      <c r="FD31" s="316">
        <v>6.7</v>
      </c>
      <c r="FE31" s="699">
        <v>7</v>
      </c>
      <c r="FF31" s="699"/>
      <c r="FG31" s="6">
        <f>ROUND((FD31*0.4+FE31*0.6),1)</f>
        <v>6.9</v>
      </c>
      <c r="FH31" s="104">
        <f>ROUND(MAX((FD31*0.4+FE31*0.6),(FD31*0.4+FF31*0.6)),1)</f>
        <v>6.9</v>
      </c>
      <c r="FI31" s="784" t="str">
        <f>TEXT(FH31,"0.0")</f>
        <v>6.9</v>
      </c>
      <c r="FJ31" s="540" t="str">
        <f>IF(FH31&gt;=8.5,"A",IF(FH31&gt;=8,"B+",IF(FH31&gt;=7,"B",IF(FH31&gt;=6.5,"C+",IF(FH31&gt;=5.5,"C",IF(FH31&gt;=5,"D+",IF(FH31&gt;=4,"D","F")))))))</f>
        <v>C+</v>
      </c>
      <c r="FK31" s="539">
        <f>IF(FJ31="A",4,IF(FJ31="B+",3.5,IF(FJ31="B",3,IF(FJ31="C+",2.5,IF(FJ31="C",2,IF(FJ31="D+",1.5,IF(FJ31="D",1,0)))))))</f>
        <v>2.5</v>
      </c>
      <c r="FL31" s="539" t="str">
        <f>TEXT(FK31,"0.0")</f>
        <v>2.5</v>
      </c>
      <c r="FM31" s="12">
        <v>3</v>
      </c>
      <c r="FN31" s="488">
        <v>3</v>
      </c>
      <c r="FO31" s="316">
        <v>6.9</v>
      </c>
      <c r="FP31" s="699">
        <v>5</v>
      </c>
      <c r="FQ31" s="699"/>
      <c r="FR31" s="6">
        <f>ROUND((FO31*0.4+FP31*0.6),1)</f>
        <v>5.8</v>
      </c>
      <c r="FS31" s="104">
        <f>ROUND(MAX((FO31*0.4+FP31*0.6),(FO31*0.4+FQ31*0.6)),1)</f>
        <v>5.8</v>
      </c>
      <c r="FT31" s="784" t="str">
        <f>TEXT(FS31,"0.0")</f>
        <v>5.8</v>
      </c>
      <c r="FU31" s="540" t="str">
        <f>IF(FS31&gt;=8.5,"A",IF(FS31&gt;=8,"B+",IF(FS31&gt;=7,"B",IF(FS31&gt;=6.5,"C+",IF(FS31&gt;=5.5,"C",IF(FS31&gt;=5,"D+",IF(FS31&gt;=4,"D","F")))))))</f>
        <v>C</v>
      </c>
      <c r="FV31" s="539">
        <f>IF(FU31="A",4,IF(FU31="B+",3.5,IF(FU31="B",3,IF(FU31="C+",2.5,IF(FU31="C",2,IF(FU31="D+",1.5,IF(FU31="D",1,0)))))))</f>
        <v>2</v>
      </c>
      <c r="FW31" s="539" t="str">
        <f>TEXT(FV31,"0.0")</f>
        <v>2.0</v>
      </c>
      <c r="FX31" s="12">
        <v>3</v>
      </c>
      <c r="FY31" s="488">
        <v>3</v>
      </c>
      <c r="FZ31" s="559">
        <f>CY31+DJ31+DU31+EF31+EQ31+FB31+FM31+FX31</f>
        <v>16</v>
      </c>
      <c r="GA31" s="354">
        <f>(CW31*CY31+DH31*DJ31+DS31*DU31+ED31*EF31+EO31*EQ31+EZ31*FB31+FK31*FM31+FV31*FX31)/FZ31</f>
        <v>1.84375</v>
      </c>
      <c r="GB31" s="355" t="str">
        <f>TEXT(GA31,"0.00")</f>
        <v>1.84</v>
      </c>
      <c r="GC31" s="699" t="str">
        <f t="shared" ref="GC31:GC36" si="335">IF(AND(GA31&lt;1),"Cảnh báo KQHT","Lên lớp")</f>
        <v>Lên lớp</v>
      </c>
      <c r="GD31" s="559">
        <f t="shared" ref="GD31:GD36" si="336">CH31+FZ31</f>
        <v>34</v>
      </c>
      <c r="GE31" s="354">
        <f t="shared" ref="GE31:GE36" si="337">(CH31*CI31+FZ31*GA31)/GD31</f>
        <v>1.838235294117647</v>
      </c>
      <c r="GF31" s="355" t="str">
        <f t="shared" ref="GF31:GF36" si="338">TEXT(GE31,"0.00")</f>
        <v>1.84</v>
      </c>
      <c r="GG31" s="661">
        <f t="shared" ref="GG31:GG36" si="339">AD31+AO31+AZ31+BK31+BV31+CG31+CZ31+DK31+DV31+EG31+ER31+FC31+FN31+FY31</f>
        <v>27</v>
      </c>
      <c r="GH31" s="789">
        <f>(FY31*FS31+FN31*FH31+FC31*EW31+ER31*EL31+EG31*EA31+DV31*DP31+DK31*DE31+CZ31*CT31+CG31*CA31+BV31*BP31+BK31*BE31+AZ31*AT31+AO31*AI31+AD31*X31)/GG31</f>
        <v>6.337037037037037</v>
      </c>
      <c r="GI31" s="662">
        <f t="shared" ref="GI31:GI36" si="340">(AA31*AD31+AL31*AO31+AW31*AZ31+BH31*BK31+BS31*BV31+CD31*CG31+CW31*CZ31+DH31*DK31+DS31*DV31+ED31*EG31+EO31*ER31+EZ31*FC31+FK31*FN31+FV31*FY31)/GG31</f>
        <v>2.3148148148148149</v>
      </c>
      <c r="GJ31" s="663" t="str">
        <f t="shared" ref="GJ31:GJ36" si="341">IF(AND(GI31&lt;1.2),"Cảnh báo KQHT","Lên lớp")</f>
        <v>Lên lớp</v>
      </c>
      <c r="GK31" s="288"/>
      <c r="GL31" s="706">
        <v>6.7</v>
      </c>
      <c r="GM31" s="420"/>
      <c r="GN31" s="420"/>
      <c r="GO31" s="6">
        <f>ROUND((GL31*0.4+GM31*0.6),1)</f>
        <v>2.7</v>
      </c>
      <c r="GP31" s="104">
        <f>ROUND(MAX((GL31*0.4+GM31*0.6),(GL31*0.4+GN31*0.6)),1)</f>
        <v>2.7</v>
      </c>
      <c r="GQ31" s="784" t="str">
        <f>TEXT(GP31,"0.0")</f>
        <v>2.7</v>
      </c>
      <c r="GR31" s="540" t="str">
        <f>IF(GP31&gt;=8.5,"A",IF(GP31&gt;=8,"B+",IF(GP31&gt;=7,"B",IF(GP31&gt;=6.5,"C+",IF(GP31&gt;=5.5,"C",IF(GP31&gt;=5,"D+",IF(GP31&gt;=4,"D","F")))))))</f>
        <v>F</v>
      </c>
      <c r="GS31" s="539">
        <f>IF(GR31="A",4,IF(GR31="B+",3.5,IF(GR31="B",3,IF(GR31="C+",2.5,IF(GR31="C",2,IF(GR31="D+",1.5,IF(GR31="D",1,0)))))))</f>
        <v>0</v>
      </c>
      <c r="GT31" s="539" t="str">
        <f>TEXT(GS31,"0.0")</f>
        <v>0.0</v>
      </c>
      <c r="GU31" s="12">
        <v>2</v>
      </c>
      <c r="GV31" s="110"/>
      <c r="GW31" s="706">
        <v>7.2</v>
      </c>
      <c r="GX31" s="420"/>
      <c r="GY31" s="834">
        <v>6</v>
      </c>
      <c r="GZ31" s="6">
        <f>ROUND((GW31*0.4+GX31*0.6),1)</f>
        <v>2.9</v>
      </c>
      <c r="HA31" s="104">
        <f>ROUND(MAX((GW31*0.4+GX31*0.6),(GW31*0.4+GY31*0.6)),1)</f>
        <v>6.5</v>
      </c>
      <c r="HB31" s="784" t="str">
        <f>TEXT(HA31,"0.0")</f>
        <v>6.5</v>
      </c>
      <c r="HC31" s="540" t="str">
        <f>IF(HA31&gt;=8.5,"A",IF(HA31&gt;=8,"B+",IF(HA31&gt;=7,"B",IF(HA31&gt;=6.5,"C+",IF(HA31&gt;=5.5,"C",IF(HA31&gt;=5,"D+",IF(HA31&gt;=4,"D","F")))))))</f>
        <v>C+</v>
      </c>
      <c r="HD31" s="539">
        <f>IF(HC31="A",4,IF(HC31="B+",3.5,IF(HC31="B",3,IF(HC31="C+",2.5,IF(HC31="C",2,IF(HC31="D+",1.5,IF(HC31="D",1,0)))))))</f>
        <v>2.5</v>
      </c>
      <c r="HE31" s="539" t="str">
        <f>TEXT(HD31,"0.0")</f>
        <v>2.5</v>
      </c>
      <c r="HF31" s="12">
        <v>2</v>
      </c>
      <c r="HG31" s="110">
        <v>2</v>
      </c>
      <c r="HH31" s="774">
        <v>0</v>
      </c>
      <c r="HI31" s="420"/>
      <c r="HJ31" s="420"/>
      <c r="HK31" s="6">
        <f>ROUND((HH31*0.4+HI31*0.6),1)</f>
        <v>0</v>
      </c>
      <c r="HL31" s="104">
        <f>ROUND(MAX((HH31*0.4+HI31*0.6),(HH31*0.4+HJ31*0.6)),1)</f>
        <v>0</v>
      </c>
      <c r="HM31" s="784" t="str">
        <f>TEXT(HL31,"0.0")</f>
        <v>0.0</v>
      </c>
      <c r="HN31" s="540" t="str">
        <f>IF(HL31&gt;=8.5,"A",IF(HL31&gt;=8,"B+",IF(HL31&gt;=7,"B",IF(HL31&gt;=6.5,"C+",IF(HL31&gt;=5.5,"C",IF(HL31&gt;=5,"D+",IF(HL31&gt;=4,"D","F")))))))</f>
        <v>F</v>
      </c>
      <c r="HO31" s="539">
        <f>IF(HN31="A",4,IF(HN31="B+",3.5,IF(HN31="B",3,IF(HN31="C+",2.5,IF(HN31="C",2,IF(HN31="D+",1.5,IF(HN31="D",1,0)))))))</f>
        <v>0</v>
      </c>
      <c r="HP31" s="539" t="str">
        <f>TEXT(HO31,"0.0")</f>
        <v>0.0</v>
      </c>
      <c r="HQ31" s="12">
        <v>3</v>
      </c>
      <c r="HR31" s="110"/>
      <c r="HS31" s="774">
        <v>4</v>
      </c>
      <c r="HT31" s="420"/>
      <c r="HU31" s="420"/>
      <c r="HV31" s="6">
        <f>ROUND((HS31*0.4+HT31*0.6),1)</f>
        <v>1.6</v>
      </c>
      <c r="HW31" s="104">
        <f>ROUND(MAX((HS31*0.4+HT31*0.6),(HS31*0.4+HU31*0.6)),1)</f>
        <v>1.6</v>
      </c>
      <c r="HX31" s="784" t="str">
        <f>TEXT(HW31,"0.0")</f>
        <v>1.6</v>
      </c>
      <c r="HY31" s="540" t="str">
        <f>IF(HW31&gt;=8.5,"A",IF(HW31&gt;=8,"B+",IF(HW31&gt;=7,"B",IF(HW31&gt;=6.5,"C+",IF(HW31&gt;=5.5,"C",IF(HW31&gt;=5,"D+",IF(HW31&gt;=4,"D","F")))))))</f>
        <v>F</v>
      </c>
      <c r="HZ31" s="539">
        <f>IF(HY31="A",4,IF(HY31="B+",3.5,IF(HY31="B",3,IF(HY31="C+",2.5,IF(HY31="C",2,IF(HY31="D+",1.5,IF(HY31="D",1,0)))))))</f>
        <v>0</v>
      </c>
      <c r="IA31" s="539" t="str">
        <f>TEXT(HZ31,"0.0")</f>
        <v>0.0</v>
      </c>
      <c r="IB31" s="12">
        <v>3</v>
      </c>
      <c r="IC31" s="110"/>
      <c r="ID31" s="774">
        <v>0</v>
      </c>
      <c r="IE31" s="420"/>
      <c r="IF31" s="420"/>
      <c r="IG31" s="6">
        <f>ROUND((ID31*0.4+IE31*0.6),1)</f>
        <v>0</v>
      </c>
      <c r="IH31" s="104">
        <f>ROUND(MAX((ID31*0.4+IE31*0.6),(ID31*0.4+IF31*0.6)),1)</f>
        <v>0</v>
      </c>
      <c r="II31" s="784" t="str">
        <f>TEXT(IH31,"0.0")</f>
        <v>0.0</v>
      </c>
      <c r="IJ31" s="540" t="str">
        <f>IF(IH31&gt;=8.5,"A",IF(IH31&gt;=8,"B+",IF(IH31&gt;=7,"B",IF(IH31&gt;=6.5,"C+",IF(IH31&gt;=5.5,"C",IF(IH31&gt;=5,"D+",IF(IH31&gt;=4,"D","F")))))))</f>
        <v>F</v>
      </c>
      <c r="IK31" s="539">
        <f>IF(IJ31="A",4,IF(IJ31="B+",3.5,IF(IJ31="B",3,IF(IJ31="C+",2.5,IF(IJ31="C",2,IF(IJ31="D+",1.5,IF(IJ31="D",1,0)))))))</f>
        <v>0</v>
      </c>
      <c r="IL31" s="539" t="str">
        <f>TEXT(IK31,"0.0")</f>
        <v>0.0</v>
      </c>
      <c r="IM31" s="12">
        <v>3</v>
      </c>
      <c r="IN31" s="110"/>
      <c r="IO31" s="316">
        <v>8</v>
      </c>
      <c r="IP31" s="420"/>
      <c r="IQ31" s="420"/>
      <c r="IR31" s="6">
        <f>ROUND((IO31*0.4+IP31*0.6),1)</f>
        <v>3.2</v>
      </c>
      <c r="IS31" s="104">
        <f>ROUND(MAX((IO31*0.4+IP31*0.6),(IO31*0.4+IQ31*0.6)),1)</f>
        <v>3.2</v>
      </c>
      <c r="IT31" s="784" t="str">
        <f>TEXT(IS31,"0.0")</f>
        <v>3.2</v>
      </c>
      <c r="IU31" s="540" t="str">
        <f>IF(IS31&gt;=8.5,"A",IF(IS31&gt;=8,"B+",IF(IS31&gt;=7,"B",IF(IS31&gt;=6.5,"C+",IF(IS31&gt;=5.5,"C",IF(IS31&gt;=5,"D+",IF(IS31&gt;=4,"D","F")))))))</f>
        <v>F</v>
      </c>
      <c r="IV31" s="539">
        <f>IF(IU31="A",4,IF(IU31="B+",3.5,IF(IU31="B",3,IF(IU31="C+",2.5,IF(IU31="C",2,IF(IU31="D+",1.5,IF(IU31="D",1,0)))))))</f>
        <v>0</v>
      </c>
      <c r="IW31" s="539" t="str">
        <f>TEXT(IV31,"0.0")</f>
        <v>0.0</v>
      </c>
      <c r="IX31" s="12">
        <v>2</v>
      </c>
      <c r="IY31" s="110"/>
      <c r="IZ31" s="848">
        <v>6.8</v>
      </c>
      <c r="JA31" s="420">
        <v>7</v>
      </c>
      <c r="JB31" s="420"/>
      <c r="JC31" s="6">
        <f>ROUND((IZ31*0.4+JA31*0.6),1)</f>
        <v>6.9</v>
      </c>
      <c r="JD31" s="104">
        <f>ROUND(MAX((IZ31*0.4+JA31*0.6),(IZ31*0.4+JB31*0.6)),1)</f>
        <v>6.9</v>
      </c>
      <c r="JE31" s="784" t="str">
        <f>TEXT(JD31,"0.0")</f>
        <v>6.9</v>
      </c>
      <c r="JF31" s="540" t="str">
        <f>IF(JD31&gt;=8.5,"A",IF(JD31&gt;=8,"B+",IF(JD31&gt;=7,"B",IF(JD31&gt;=6.5,"C+",IF(JD31&gt;=5.5,"C",IF(JD31&gt;=5,"D+",IF(JD31&gt;=4,"D","F")))))))</f>
        <v>C+</v>
      </c>
      <c r="JG31" s="539">
        <f>IF(JF31="A",4,IF(JF31="B+",3.5,IF(JF31="B",3,IF(JF31="C+",2.5,IF(JF31="C",2,IF(JF31="D+",1.5,IF(JF31="D",1,0)))))))</f>
        <v>2.5</v>
      </c>
      <c r="JH31" s="539" t="str">
        <f>TEXT(JG31,"0.0")</f>
        <v>2.5</v>
      </c>
      <c r="JI31" s="12">
        <v>3</v>
      </c>
      <c r="JJ31" s="110">
        <v>3</v>
      </c>
      <c r="JK31" s="706">
        <v>6.4</v>
      </c>
      <c r="JL31" s="834">
        <v>6</v>
      </c>
      <c r="JM31" s="420"/>
      <c r="JN31" s="6">
        <f>ROUND((JK31*0.4+JL31*0.6),1)</f>
        <v>6.2</v>
      </c>
      <c r="JO31" s="104">
        <f>ROUND(MAX((JK31*0.4+JL31*0.6),(JK31*0.4+JM31*0.6)),1)</f>
        <v>6.2</v>
      </c>
      <c r="JP31" s="784" t="str">
        <f>TEXT(JO31,"0.0")</f>
        <v>6.2</v>
      </c>
      <c r="JQ31" s="540" t="str">
        <f>IF(JO31&gt;=8.5,"A",IF(JO31&gt;=8,"B+",IF(JO31&gt;=7,"B",IF(JO31&gt;=6.5,"C+",IF(JO31&gt;=5.5,"C",IF(JO31&gt;=5,"D+",IF(JO31&gt;=4,"D","F")))))))</f>
        <v>C</v>
      </c>
      <c r="JR31" s="539">
        <f>IF(JQ31="A",4,IF(JQ31="B+",3.5,IF(JQ31="B",3,IF(JQ31="C+",2.5,IF(JQ31="C",2,IF(JQ31="D+",1.5,IF(JQ31="D",1,0)))))))</f>
        <v>2</v>
      </c>
      <c r="JS31" s="539" t="str">
        <f>TEXT(JR31,"0.0")</f>
        <v>2.0</v>
      </c>
      <c r="JT31" s="12">
        <v>1</v>
      </c>
      <c r="JU31" s="110">
        <v>1</v>
      </c>
      <c r="JV31" s="706">
        <v>6.8</v>
      </c>
      <c r="JW31" s="895">
        <v>8.5</v>
      </c>
      <c r="JX31" s="297"/>
      <c r="JY31" s="6">
        <f>ROUND((JV31*0.4+JW31*0.6),1)</f>
        <v>7.8</v>
      </c>
      <c r="JZ31" s="104">
        <f>ROUND(MAX((JV31*0.4+JW31*0.6),(JV31*0.4+JX31*0.6)),1)</f>
        <v>7.8</v>
      </c>
      <c r="KA31" s="784" t="str">
        <f>TEXT(JZ31,"0.0")</f>
        <v>7.8</v>
      </c>
      <c r="KB31" s="540" t="str">
        <f>IF(JZ31&gt;=8.5,"A",IF(JZ31&gt;=8,"B+",IF(JZ31&gt;=7,"B",IF(JZ31&gt;=6.5,"C+",IF(JZ31&gt;=5.5,"C",IF(JZ31&gt;=5,"D+",IF(JZ31&gt;=4,"D","F")))))))</f>
        <v>B</v>
      </c>
      <c r="KC31" s="539">
        <f>IF(KB31="A",4,IF(KB31="B+",3.5,IF(KB31="B",3,IF(KB31="C+",2.5,IF(KB31="C",2,IF(KB31="D+",1.5,IF(KB31="D",1,0)))))))</f>
        <v>3</v>
      </c>
      <c r="KD31" s="539" t="str">
        <f>TEXT(KC31,"0.0")</f>
        <v>3.0</v>
      </c>
      <c r="KE31" s="12">
        <v>1</v>
      </c>
      <c r="KF31" s="110">
        <v>1</v>
      </c>
      <c r="KG31" s="920">
        <f>GU31+HF31+HQ31+IB31+IM31+IX31+JI31+JT31+KE31</f>
        <v>20</v>
      </c>
      <c r="KH31" s="922">
        <f>(GS31*GU31+HD31*HF31+HO31*HQ31+HZ31*IB31+IK31*IM31+IV31*IX31+JG31*JI31+JR31*JT31+KC31*KE31)/KG31</f>
        <v>0.875</v>
      </c>
      <c r="KI31" s="924" t="str">
        <f>TEXT(KH31,"0.00")</f>
        <v>0.88</v>
      </c>
      <c r="KJ31" s="981" t="str">
        <f>IF(AND(KH31&lt;1),"Cảnh báo KQHT","Lên lớp")</f>
        <v>Cảnh báo KQHT</v>
      </c>
      <c r="KK31" s="931">
        <f>GD31+KG31</f>
        <v>54</v>
      </c>
      <c r="KL31" s="922">
        <f>(CH31*CI31+FZ31*GA31+KH31*KG31)/KK31</f>
        <v>1.4814814814814814</v>
      </c>
      <c r="KM31" s="924" t="str">
        <f>TEXT(KL31,"0.00")</f>
        <v>1.48</v>
      </c>
      <c r="KN31" s="932">
        <f>GV31+HG31+HR31+IC31+IN31+IY31+JJ31+JU31+KF31</f>
        <v>7</v>
      </c>
      <c r="KO31" s="840">
        <f xml:space="preserve"> (KF31*JZ31+JU31*JO31+JJ31*JD31+IY31*IS31+IN31*IH31+IC31*HW31+HR31*HL31+HG31*HA31+GV31*GP31)/KN31</f>
        <v>6.8142857142857149</v>
      </c>
      <c r="KP31" s="933">
        <f xml:space="preserve"> (GS31*GV31+HD31*HG31+HO31*HR31+HZ31*IC31+IK31*IN31+IV31*IY31+JG31*JJ31+JR31*JU31+KC31*KF31)/KN31</f>
        <v>2.5</v>
      </c>
      <c r="KQ31" s="934">
        <f>GG31+KN31</f>
        <v>34</v>
      </c>
      <c r="KR31" s="935">
        <f xml:space="preserve"> (KO31*KN31+GG31*GH31)/KQ31</f>
        <v>6.4352941176470591</v>
      </c>
      <c r="KS31" s="936">
        <f xml:space="preserve"> (GG31*GI31+KP31*KN31)/KQ31</f>
        <v>2.3529411764705883</v>
      </c>
      <c r="KT31" s="928" t="str">
        <f>IF(AND(KS31&lt;1.4),"Cảnh báo KQHT","Lên lớp")</f>
        <v>Lên lớp</v>
      </c>
      <c r="KU31" s="951" t="s">
        <v>389</v>
      </c>
      <c r="KV31" s="1091">
        <v>0</v>
      </c>
      <c r="KW31" s="1105"/>
      <c r="KX31" s="1105"/>
      <c r="KY31" s="723">
        <f>ROUND((KV31*0.4+KW31*0.6),1)</f>
        <v>0</v>
      </c>
      <c r="KZ31" s="724">
        <f>ROUND(MAX((KV31*0.4+KW31*0.6),(KV31*0.4+KX31*0.6)),1)</f>
        <v>0</v>
      </c>
      <c r="LA31" s="799" t="str">
        <f>TEXT(KZ31,"0.0")</f>
        <v>0.0</v>
      </c>
      <c r="LB31" s="725" t="str">
        <f>IF(KZ31&gt;=8.5,"A",IF(KZ31&gt;=8,"B+",IF(KZ31&gt;=7,"B",IF(KZ31&gt;=6.5,"C+",IF(KZ31&gt;=5.5,"C",IF(KZ31&gt;=5,"D+",IF(KZ31&gt;=4,"D","F")))))))</f>
        <v>F</v>
      </c>
      <c r="LC31" s="726">
        <f>IF(LB31="A",4,IF(LB31="B+",3.5,IF(LB31="B",3,IF(LB31="C+",2.5,IF(LB31="C",2,IF(LB31="D+",1.5,IF(LB31="D",1,0)))))))</f>
        <v>0</v>
      </c>
      <c r="LD31" s="726" t="str">
        <f>TEXT(LC31,"0.0")</f>
        <v>0.0</v>
      </c>
      <c r="LE31" s="727">
        <v>2</v>
      </c>
      <c r="LF31" s="728"/>
      <c r="LG31" s="774">
        <v>0</v>
      </c>
      <c r="LH31" s="882"/>
      <c r="LI31" s="882"/>
      <c r="LJ31" s="723">
        <f>ROUND((LG31*0.4+LH31*0.6),1)</f>
        <v>0</v>
      </c>
      <c r="LK31" s="724">
        <f>ROUND(MAX((LG31*0.4+LH31*0.6),(LG31*0.4+LI31*0.6)),1)</f>
        <v>0</v>
      </c>
      <c r="LL31" s="799" t="str">
        <f>TEXT(LK31,"0.0")</f>
        <v>0.0</v>
      </c>
      <c r="LM31" s="725" t="str">
        <f>IF(LK31&gt;=8.5,"A",IF(LK31&gt;=8,"B+",IF(LK31&gt;=7,"B",IF(LK31&gt;=6.5,"C+",IF(LK31&gt;=5.5,"C",IF(LK31&gt;=5,"D+",IF(LK31&gt;=4,"D","F")))))))</f>
        <v>F</v>
      </c>
      <c r="LN31" s="726">
        <f>IF(LM31="A",4,IF(LM31="B+",3.5,IF(LM31="B",3,IF(LM31="C+",2.5,IF(LM31="C",2,IF(LM31="D+",1.5,IF(LM31="D",1,0)))))))</f>
        <v>0</v>
      </c>
      <c r="LO31" s="726" t="str">
        <f>TEXT(LN31,"0.0")</f>
        <v>0.0</v>
      </c>
      <c r="LP31" s="1037">
        <v>2</v>
      </c>
      <c r="LQ31" s="728"/>
      <c r="LR31" s="1102">
        <v>5.3</v>
      </c>
      <c r="LS31" s="882">
        <v>6</v>
      </c>
      <c r="LT31" s="882"/>
      <c r="LU31" s="6">
        <f>ROUND((LR31*0.4+LS31*0.6),1)</f>
        <v>5.7</v>
      </c>
      <c r="LV31" s="104">
        <f>ROUND(MAX((LR31*0.4+LS31*0.6),(LR31*0.4+LT31*0.6)),1)</f>
        <v>5.7</v>
      </c>
      <c r="LW31" s="784" t="str">
        <f>TEXT(LV31,"0.0")</f>
        <v>5.7</v>
      </c>
      <c r="LX31" s="540" t="str">
        <f>IF(LV31&gt;=8.5,"A",IF(LV31&gt;=8,"B+",IF(LV31&gt;=7,"B",IF(LV31&gt;=6.5,"C+",IF(LV31&gt;=5.5,"C",IF(LV31&gt;=5,"D+",IF(LV31&gt;=4,"D","F")))))))</f>
        <v>C</v>
      </c>
      <c r="LY31" s="539">
        <f>IF(LX31="A",4,IF(LX31="B+",3.5,IF(LX31="B",3,IF(LX31="C+",2.5,IF(LX31="C",2,IF(LX31="D+",1.5,IF(LX31="D",1,0)))))))</f>
        <v>2</v>
      </c>
      <c r="LZ31" s="539" t="str">
        <f>TEXT(LY31,"0.0")</f>
        <v>2.0</v>
      </c>
      <c r="MA31" s="12">
        <v>4</v>
      </c>
      <c r="MB31" s="110">
        <v>4</v>
      </c>
      <c r="MC31" s="774">
        <v>0</v>
      </c>
      <c r="MD31" s="420"/>
      <c r="ME31" s="1124"/>
      <c r="MF31" s="900">
        <f>ROUND((MC31*0.4+MD31*0.6),1)</f>
        <v>0</v>
      </c>
      <c r="MG31" s="902">
        <f>ROUND(MAX((MC31*0.4+MD31*0.6),(MC31*0.4+ME31*0.6)),1)</f>
        <v>0</v>
      </c>
      <c r="MH31" s="904" t="str">
        <f>TEXT(MG31,"0.0")</f>
        <v>0.0</v>
      </c>
      <c r="MI31" s="906" t="str">
        <f>IF(MG31&gt;=8.5,"A",IF(MG31&gt;=8,"B+",IF(MG31&gt;=7,"B",IF(MG31&gt;=6.5,"C+",IF(MG31&gt;=5.5,"C",IF(MG31&gt;=5,"D+",IF(MG31&gt;=4,"D","F")))))))</f>
        <v>F</v>
      </c>
      <c r="MJ31" s="908">
        <f>IF(MI31="A",4,IF(MI31="B+",3.5,IF(MI31="B",3,IF(MI31="C+",2.5,IF(MI31="C",2,IF(MI31="D+",1.5,IF(MI31="D",1,0)))))))</f>
        <v>0</v>
      </c>
      <c r="MK31" s="908" t="str">
        <f>TEXT(MJ31,"0.0")</f>
        <v>0.0</v>
      </c>
      <c r="ML31" s="727">
        <v>2</v>
      </c>
      <c r="MM31" s="728"/>
      <c r="MN31" s="774"/>
      <c r="MO31" s="420"/>
      <c r="MP31" s="420"/>
      <c r="MQ31" s="900">
        <f>ROUND((MN31*0.4+MO31*0.6),1)</f>
        <v>0</v>
      </c>
      <c r="MR31" s="902">
        <f>ROUND(MAX((MN31*0.4+MO31*0.6),(MN31*0.4+MP31*0.6)),1)</f>
        <v>0</v>
      </c>
      <c r="MS31" s="904" t="str">
        <f>TEXT(MR31,"0.0")</f>
        <v>0.0</v>
      </c>
      <c r="MT31" s="906" t="str">
        <f>IF(MR31&gt;=8.5,"A",IF(MR31&gt;=8,"B+",IF(MR31&gt;=7,"B",IF(MR31&gt;=6.5,"C+",IF(MR31&gt;=5.5,"C",IF(MR31&gt;=5,"D+",IF(MR31&gt;=4,"D","F")))))))</f>
        <v>F</v>
      </c>
      <c r="MU31" s="908">
        <f>IF(MT31="A",4,IF(MT31="B+",3.5,IF(MT31="B",3,IF(MT31="C+",2.5,IF(MT31="C",2,IF(MT31="D+",1.5,IF(MT31="D",1,0)))))))</f>
        <v>0</v>
      </c>
      <c r="MV31" s="908" t="str">
        <f>TEXT(MU31,"0.0")</f>
        <v>0.0</v>
      </c>
      <c r="MW31" s="729">
        <v>2</v>
      </c>
      <c r="MX31" s="910"/>
      <c r="MY31" s="848"/>
      <c r="MZ31" s="420"/>
      <c r="NA31" s="420"/>
      <c r="NB31" s="900">
        <f>ROUND((MY31*0.4+MZ31*0.6),1)</f>
        <v>0</v>
      </c>
      <c r="NC31" s="902">
        <f>ROUND(MAX((MY31*0.4+MZ31*0.6),(MY31*0.4+NA31*0.6)),1)</f>
        <v>0</v>
      </c>
      <c r="ND31" s="904" t="str">
        <f>TEXT(NC31,"0.0")</f>
        <v>0.0</v>
      </c>
      <c r="NE31" s="906" t="str">
        <f>IF(NC31&gt;=8.5,"A",IF(NC31&gt;=8,"B+",IF(NC31&gt;=7,"B",IF(NC31&gt;=6.5,"C+",IF(NC31&gt;=5.5,"C",IF(NC31&gt;=5,"D+",IF(NC31&gt;=4,"D","F")))))))</f>
        <v>F</v>
      </c>
      <c r="NF31" s="908">
        <f>IF(NE31="A",4,IF(NE31="B+",3.5,IF(NE31="B",3,IF(NE31="C+",2.5,IF(NE31="C",2,IF(NE31="D+",1.5,IF(NE31="D",1,0)))))))</f>
        <v>0</v>
      </c>
      <c r="NG31" s="908" t="str">
        <f>TEXT(NF31,"0.0")</f>
        <v>0.0</v>
      </c>
      <c r="NH31" s="729">
        <v>2</v>
      </c>
      <c r="NI31" s="910"/>
      <c r="NJ31" s="848"/>
      <c r="NK31" s="420"/>
      <c r="NL31" s="420"/>
      <c r="NM31" s="900">
        <f>ROUND((NJ31*0.4+NK31*0.6),1)</f>
        <v>0</v>
      </c>
      <c r="NN31" s="902">
        <f>ROUND(MAX((NJ31*0.4+NK31*0.6),(NJ31*0.4+NL31*0.6)),1)</f>
        <v>0</v>
      </c>
      <c r="NO31" s="904" t="str">
        <f>TEXT(NN31,"0.0")</f>
        <v>0.0</v>
      </c>
      <c r="NP31" s="906" t="str">
        <f>IF(NN31&gt;=8.5,"A",IF(NN31&gt;=8,"B+",IF(NN31&gt;=7,"B",IF(NN31&gt;=6.5,"C+",IF(NN31&gt;=5.5,"C",IF(NN31&gt;=5,"D+",IF(NN31&gt;=4,"D","F")))))))</f>
        <v>F</v>
      </c>
      <c r="NQ31" s="908">
        <f>IF(NP31="A",4,IF(NP31="B+",3.5,IF(NP31="B",3,IF(NP31="C+",2.5,IF(NP31="C",2,IF(NP31="D+",1.5,IF(NP31="D",1,0)))))))</f>
        <v>0</v>
      </c>
      <c r="NR31" s="908" t="str">
        <f>TEXT(NQ31,"0.0")</f>
        <v>0.0</v>
      </c>
      <c r="NS31" s="729">
        <v>2</v>
      </c>
      <c r="NT31" s="910"/>
      <c r="NU31" s="848"/>
      <c r="NV31" s="420"/>
      <c r="NW31" s="420"/>
      <c r="NX31" s="900">
        <f>ROUND((NU31*0.4+NV31*0.6),1)</f>
        <v>0</v>
      </c>
      <c r="NY31" s="902">
        <f>ROUND(MAX((NU31*0.4+NV31*0.6),(NU31*0.4+NW31*0.6)),1)</f>
        <v>0</v>
      </c>
      <c r="NZ31" s="904" t="str">
        <f>TEXT(NY31,"0.0")</f>
        <v>0.0</v>
      </c>
      <c r="OA31" s="906" t="str">
        <f>IF(NY31&gt;=8.5,"A",IF(NY31&gt;=8,"B+",IF(NY31&gt;=7,"B",IF(NY31&gt;=6.5,"C+",IF(NY31&gt;=5.5,"C",IF(NY31&gt;=5,"D+",IF(NY31&gt;=4,"D","F")))))))</f>
        <v>F</v>
      </c>
      <c r="OB31" s="908">
        <f>IF(OA31="A",4,IF(OA31="B+",3.5,IF(OA31="B",3,IF(OA31="C+",2.5,IF(OA31="C",2,IF(OA31="D+",1.5,IF(OA31="D",1,0)))))))</f>
        <v>0</v>
      </c>
      <c r="OC31" s="908" t="str">
        <f>TEXT(OB31,"0.0")</f>
        <v>0.0</v>
      </c>
      <c r="OD31" s="729">
        <v>2</v>
      </c>
      <c r="OE31" s="910"/>
      <c r="OF31" s="1069">
        <f>LE31+LP31+MA31+ML31+MW31+NH31+NS31+OD31</f>
        <v>18</v>
      </c>
      <c r="OG31" s="1070">
        <f>(LC31*LE31+LN31*LP31+LY31*MA31+MJ31*ML31+MU31*MW31+NF31*NH31+NQ31*NS31+OD31*OB31)/OF31</f>
        <v>0.44444444444444442</v>
      </c>
      <c r="OH31" s="1071" t="str">
        <f>TEXT(OG31,"0.00")</f>
        <v>0.44</v>
      </c>
      <c r="OI31" s="1174" t="str">
        <f>IF(AND(OG31&lt;1),"Cảnh báo KQHT","Lên lớp")</f>
        <v>Cảnh báo KQHT</v>
      </c>
      <c r="OJ31" s="1082">
        <f>KK31+OF31</f>
        <v>72</v>
      </c>
      <c r="OK31" s="1083">
        <f>(CI31*CH31+GA31*FZ31+KH31*KG31+OG31*OF31)/OJ31</f>
        <v>1.2222222222222223</v>
      </c>
      <c r="OL31" s="1084" t="str">
        <f>TEXT(OK31,"0.00")</f>
        <v>1.22</v>
      </c>
      <c r="OM31" s="1082">
        <f>LF31+LQ31+MB31+MM31+MX31+NI31+ NT31+OE31</f>
        <v>4</v>
      </c>
      <c r="ON31" s="1075">
        <f xml:space="preserve"> (LC31*LF31+LN31*LQ31+MB31*LY31+MJ31*MM31+MU31*MX31+NF31*NI31+NQ31*NT31+OB31*OE31)/OM31</f>
        <v>2</v>
      </c>
      <c r="OO31" s="1075">
        <f xml:space="preserve"> (KZ31*LF31+LK31*LQ31+MB31*LV31+MG31*MM31+MR31*MX31+NC31*NI31+NN31*NT31+NY31*OE31)/OM31</f>
        <v>5.7</v>
      </c>
      <c r="OP31" s="1076">
        <f>KQ31+OM31</f>
        <v>38</v>
      </c>
      <c r="OQ31" s="1079">
        <f xml:space="preserve"> (KR31*KQ31+OO31*OM31)/OP31</f>
        <v>6.3578947368421055</v>
      </c>
      <c r="OR31" s="1077">
        <f xml:space="preserve"> (KS31*KQ31+ON31*OM31)/OP31</f>
        <v>2.3157894736842106</v>
      </c>
      <c r="OS31" s="1072" t="str">
        <f>IF(AND(OR31&lt;1.4),"Cảnh báo KQHT","Lên lớp")</f>
        <v>Lên lớp</v>
      </c>
      <c r="OT31" s="1314" t="s">
        <v>1555</v>
      </c>
      <c r="OU31" s="1335"/>
      <c r="OV31" s="1340"/>
      <c r="OW31" s="1340"/>
      <c r="OX31" s="1240">
        <f>ROUND((OU31*0.4+OV31*0.6),1)</f>
        <v>0</v>
      </c>
      <c r="OY31" s="1241">
        <f>ROUND(MAX((OU31*0.4+OV31*0.6),(OU31*0.4+OW31*0.6)),1)</f>
        <v>0</v>
      </c>
      <c r="OZ31" s="1275" t="str">
        <f>TEXT(OY31,"0.0")</f>
        <v>0.0</v>
      </c>
      <c r="PA31" s="1243" t="str">
        <f>IF(OY31&gt;=8.5,"A",IF(OY31&gt;=8,"B+",IF(OY31&gt;=7,"B",IF(OY31&gt;=6.5,"C+",IF(OY31&gt;=5.5,"C",IF(OY31&gt;=5,"D+",IF(OY31&gt;=4,"D","F")))))))</f>
        <v>F</v>
      </c>
      <c r="PB31" s="1244">
        <f>IF(PA31="A",4,IF(PA31="B+",3.5,IF(PA31="B",3,IF(PA31="C+",2.5,IF(PA31="C",2,IF(PA31="D+",1.5,IF(PA31="D",1,0)))))))</f>
        <v>0</v>
      </c>
      <c r="PC31" s="1276" t="str">
        <f>TEXT(PB31,"0.0")</f>
        <v>0.0</v>
      </c>
      <c r="PD31" s="1245">
        <v>6</v>
      </c>
      <c r="PE31" s="1280"/>
      <c r="PF31" s="1278"/>
      <c r="PG31" s="1249"/>
      <c r="PH31" s="1249"/>
      <c r="PI31" s="1249"/>
      <c r="PJ31" s="1249"/>
      <c r="PK31" s="1249"/>
      <c r="PL31" s="1249"/>
      <c r="PM31" s="1249"/>
      <c r="PN31" s="1249"/>
    </row>
    <row r="32" spans="1:432" s="20" customFormat="1" ht="20.25" customHeight="1" x14ac:dyDescent="0.25">
      <c r="A32" s="273">
        <v>10</v>
      </c>
      <c r="B32" s="273" t="s">
        <v>23</v>
      </c>
      <c r="C32" s="273" t="s">
        <v>51</v>
      </c>
      <c r="D32" s="391" t="s">
        <v>52</v>
      </c>
      <c r="E32" s="693" t="s">
        <v>53</v>
      </c>
      <c r="F32" s="884" t="s">
        <v>1219</v>
      </c>
      <c r="G32" s="101" t="s">
        <v>54</v>
      </c>
      <c r="H32" s="273" t="s">
        <v>28</v>
      </c>
      <c r="I32" s="215" t="s">
        <v>55</v>
      </c>
      <c r="J32" s="126">
        <v>6.8</v>
      </c>
      <c r="K32" s="784" t="str">
        <f>TEXT(J32,"0.0")</f>
        <v>6.8</v>
      </c>
      <c r="L32" s="540" t="str">
        <f t="shared" si="299"/>
        <v>C+</v>
      </c>
      <c r="M32" s="539">
        <f t="shared" si="300"/>
        <v>2.5</v>
      </c>
      <c r="N32" s="208" t="str">
        <f t="shared" si="301"/>
        <v>2.5</v>
      </c>
      <c r="O32" s="126">
        <v>6.4</v>
      </c>
      <c r="P32" s="784" t="str">
        <f>TEXT(O32,"0.0")</f>
        <v>6.4</v>
      </c>
      <c r="Q32" s="540" t="str">
        <f t="shared" si="302"/>
        <v>C</v>
      </c>
      <c r="R32" s="539">
        <f t="shared" si="303"/>
        <v>2</v>
      </c>
      <c r="S32" s="208" t="str">
        <f t="shared" si="304"/>
        <v>2.0</v>
      </c>
      <c r="T32" s="126">
        <v>7.3</v>
      </c>
      <c r="U32" s="278">
        <v>5</v>
      </c>
      <c r="V32" s="5"/>
      <c r="W32" s="6">
        <f t="shared" si="305"/>
        <v>5.9</v>
      </c>
      <c r="X32" s="104">
        <f t="shared" si="306"/>
        <v>5.9</v>
      </c>
      <c r="Y32" s="784" t="str">
        <f>TEXT(X32,"0.0")</f>
        <v>5.9</v>
      </c>
      <c r="Z32" s="540" t="str">
        <f t="shared" si="307"/>
        <v>C</v>
      </c>
      <c r="AA32" s="539">
        <f t="shared" si="308"/>
        <v>2</v>
      </c>
      <c r="AB32" s="539" t="str">
        <f t="shared" si="309"/>
        <v>2.0</v>
      </c>
      <c r="AC32" s="12">
        <v>3</v>
      </c>
      <c r="AD32" s="112">
        <v>3</v>
      </c>
      <c r="AE32" s="126">
        <v>6.2</v>
      </c>
      <c r="AF32" s="278">
        <v>4</v>
      </c>
      <c r="AG32" s="5"/>
      <c r="AH32" s="163">
        <f t="shared" si="310"/>
        <v>4.9000000000000004</v>
      </c>
      <c r="AI32" s="164">
        <f t="shared" si="311"/>
        <v>4.9000000000000004</v>
      </c>
      <c r="AJ32" s="786" t="str">
        <f>TEXT(AI32,"0.0")</f>
        <v>4.9</v>
      </c>
      <c r="AK32" s="158" t="str">
        <f t="shared" si="312"/>
        <v>D</v>
      </c>
      <c r="AL32" s="165">
        <f t="shared" si="313"/>
        <v>1</v>
      </c>
      <c r="AM32" s="165" t="str">
        <f t="shared" si="314"/>
        <v>1.0</v>
      </c>
      <c r="AN32" s="378">
        <v>3</v>
      </c>
      <c r="AO32" s="314">
        <v>3</v>
      </c>
      <c r="AP32" s="119">
        <v>5.2</v>
      </c>
      <c r="AQ32" s="278">
        <v>4</v>
      </c>
      <c r="AR32" s="5"/>
      <c r="AS32" s="6">
        <f t="shared" si="315"/>
        <v>4.5</v>
      </c>
      <c r="AT32" s="104">
        <f t="shared" si="316"/>
        <v>4.5</v>
      </c>
      <c r="AU32" s="784" t="str">
        <f>TEXT(AT32,"0.0")</f>
        <v>4.5</v>
      </c>
      <c r="AV32" s="540" t="str">
        <f t="shared" si="317"/>
        <v>D</v>
      </c>
      <c r="AW32" s="539">
        <f t="shared" si="318"/>
        <v>1</v>
      </c>
      <c r="AX32" s="539" t="str">
        <f t="shared" si="319"/>
        <v>1.0</v>
      </c>
      <c r="AY32" s="12">
        <v>3</v>
      </c>
      <c r="AZ32" s="112">
        <v>3</v>
      </c>
      <c r="BA32" s="126">
        <v>7</v>
      </c>
      <c r="BB32" s="278">
        <v>7</v>
      </c>
      <c r="BC32" s="5"/>
      <c r="BD32" s="6">
        <f t="shared" si="320"/>
        <v>7</v>
      </c>
      <c r="BE32" s="104">
        <f t="shared" si="321"/>
        <v>7</v>
      </c>
      <c r="BF32" s="784" t="str">
        <f>TEXT(BE32,"0.0")</f>
        <v>7.0</v>
      </c>
      <c r="BG32" s="540" t="str">
        <f t="shared" si="322"/>
        <v>B</v>
      </c>
      <c r="BH32" s="539">
        <f t="shared" si="323"/>
        <v>3</v>
      </c>
      <c r="BI32" s="539" t="str">
        <f t="shared" si="324"/>
        <v>3.0</v>
      </c>
      <c r="BJ32" s="12">
        <v>4</v>
      </c>
      <c r="BK32" s="112">
        <v>4</v>
      </c>
      <c r="BL32" s="706">
        <v>5</v>
      </c>
      <c r="BM32" s="699">
        <v>3</v>
      </c>
      <c r="BN32" s="699">
        <v>6</v>
      </c>
      <c r="BO32" s="6">
        <f t="shared" si="325"/>
        <v>3.8</v>
      </c>
      <c r="BP32" s="104">
        <f t="shared" si="326"/>
        <v>5.6</v>
      </c>
      <c r="BQ32" s="784" t="str">
        <f>TEXT(BP32,"0.0")</f>
        <v>5.6</v>
      </c>
      <c r="BR32" s="540" t="str">
        <f t="shared" si="327"/>
        <v>C</v>
      </c>
      <c r="BS32" s="539">
        <f t="shared" si="328"/>
        <v>2</v>
      </c>
      <c r="BT32" s="539" t="str">
        <f t="shared" si="329"/>
        <v>2.0</v>
      </c>
      <c r="BU32" s="12">
        <v>3</v>
      </c>
      <c r="BV32" s="110">
        <v>3</v>
      </c>
      <c r="BW32" s="706">
        <v>7.3</v>
      </c>
      <c r="BX32" s="420">
        <v>7</v>
      </c>
      <c r="BY32" s="420"/>
      <c r="BZ32" s="6">
        <f t="shared" si="330"/>
        <v>7.1</v>
      </c>
      <c r="CA32" s="104">
        <f t="shared" si="331"/>
        <v>7.1</v>
      </c>
      <c r="CB32" s="784" t="str">
        <f>TEXT(CA32,"0.0")</f>
        <v>7.1</v>
      </c>
      <c r="CC32" s="540" t="str">
        <f t="shared" si="332"/>
        <v>B</v>
      </c>
      <c r="CD32" s="539">
        <f t="shared" si="333"/>
        <v>3</v>
      </c>
      <c r="CE32" s="539" t="str">
        <f t="shared" si="334"/>
        <v>3.0</v>
      </c>
      <c r="CF32" s="12">
        <v>2</v>
      </c>
      <c r="CG32" s="110">
        <v>2</v>
      </c>
      <c r="CH32" s="365">
        <f>AC32+AN32+AY32+BJ32+BU32+CF32</f>
        <v>18</v>
      </c>
      <c r="CI32" s="363">
        <f>(AA32*AC32+AL32*AN32+AW32*AY32+BH32*BJ32+BS32*BU32+CD32*CF32)/CH32</f>
        <v>2</v>
      </c>
      <c r="CJ32" s="355" t="str">
        <f>TEXT(CI32,"0.00")</f>
        <v>2.00</v>
      </c>
      <c r="CK32" s="356" t="str">
        <f>IF(AND(CI32&lt;0.8),"Cảnh báo KQHT","Lên lớp")</f>
        <v>Lên lớp</v>
      </c>
      <c r="CL32" s="357">
        <f>AD32+AO32+AZ32+BK32+BV32+CG32</f>
        <v>18</v>
      </c>
      <c r="CM32" s="358">
        <f xml:space="preserve"> (AA32*AD32+AL32*AO32+AW32*AZ32+BH32*BK32+BS32*BV32+CD32*CG32)/CL32</f>
        <v>2</v>
      </c>
      <c r="CN32" s="356" t="str">
        <f>IF(AND(CM32&lt;1.2),"Cảnh báo KQHT","Lên lớp")</f>
        <v>Lên lớp</v>
      </c>
      <c r="CO32" s="288"/>
      <c r="CP32" s="248"/>
      <c r="CQ32" s="699"/>
      <c r="CR32" s="699"/>
      <c r="CS32" s="6">
        <f>ROUND((CP32*0.4+CQ32*0.6),1)</f>
        <v>0</v>
      </c>
      <c r="CT32" s="104">
        <f>ROUND(MAX((CP32*0.4+CQ32*0.6),(CP32*0.4+CR32*0.6)),1)</f>
        <v>0</v>
      </c>
      <c r="CU32" s="784" t="str">
        <f>TEXT(CT32,"0.0")</f>
        <v>0.0</v>
      </c>
      <c r="CV32" s="540" t="str">
        <f>IF(CT32&gt;=8.5,"A",IF(CT32&gt;=8,"B+",IF(CT32&gt;=7,"B",IF(CT32&gt;=6.5,"C+",IF(CT32&gt;=5.5,"C",IF(CT32&gt;=5,"D+",IF(CT32&gt;=4,"D","F")))))))</f>
        <v>F</v>
      </c>
      <c r="CW32" s="539">
        <f>IF(CV32="A",4,IF(CV32="B+",3.5,IF(CV32="B",3,IF(CV32="C+",2.5,IF(CV32="C",2,IF(CV32="D+",1.5,IF(CV32="D",1,0)))))))</f>
        <v>0</v>
      </c>
      <c r="CX32" s="539" t="str">
        <f>TEXT(CW32,"0.0")</f>
        <v>0.0</v>
      </c>
      <c r="CY32" s="12">
        <v>2</v>
      </c>
      <c r="CZ32" s="488"/>
      <c r="DA32" s="120">
        <v>5.4</v>
      </c>
      <c r="DB32" s="269"/>
      <c r="DC32" s="273"/>
      <c r="DD32" s="6">
        <f>ROUND((DA32*0.4+DB32*0.6),1)</f>
        <v>2.2000000000000002</v>
      </c>
      <c r="DE32" s="104">
        <f>ROUND(MAX((DA32*0.4+DB32*0.6),(DA32*0.4+DC32*0.6)),1)</f>
        <v>2.2000000000000002</v>
      </c>
      <c r="DF32" s="784" t="str">
        <f>TEXT(DE32,"0.0")</f>
        <v>2.2</v>
      </c>
      <c r="DG32" s="540" t="str">
        <f>IF(DE32&gt;=8.5,"A",IF(DE32&gt;=8,"B+",IF(DE32&gt;=7,"B",IF(DE32&gt;=6.5,"C+",IF(DE32&gt;=5.5,"C",IF(DE32&gt;=5,"D+",IF(DE32&gt;=4,"D","F")))))))</f>
        <v>F</v>
      </c>
      <c r="DH32" s="539">
        <f>IF(DG32="A",4,IF(DG32="B+",3.5,IF(DG32="B",3,IF(DG32="C+",2.5,IF(DG32="C",2,IF(DG32="D+",1.5,IF(DG32="D",1,0)))))))</f>
        <v>0</v>
      </c>
      <c r="DI32" s="539" t="str">
        <f>TEXT(DH32,"0.0")</f>
        <v>0.0</v>
      </c>
      <c r="DJ32" s="12">
        <v>3</v>
      </c>
      <c r="DK32" s="488"/>
      <c r="DL32" s="332">
        <v>0</v>
      </c>
      <c r="DM32" s="699"/>
      <c r="DN32" s="699"/>
      <c r="DO32" s="6">
        <f>ROUND((DL32*0.4+DM32*0.6),1)</f>
        <v>0</v>
      </c>
      <c r="DP32" s="104">
        <f>ROUND(MAX((DL32*0.4+DM32*0.6),(DL32*0.4+DN32*0.6)),1)</f>
        <v>0</v>
      </c>
      <c r="DQ32" s="784" t="str">
        <f>TEXT(DP32,"0.0")</f>
        <v>0.0</v>
      </c>
      <c r="DR32" s="540" t="str">
        <f>IF(DP32&gt;=8.5,"A",IF(DP32&gt;=8,"B+",IF(DP32&gt;=7,"B",IF(DP32&gt;=6.5,"C+",IF(DP32&gt;=5.5,"C",IF(DP32&gt;=5,"D+",IF(DP32&gt;=4,"D","F")))))))</f>
        <v>F</v>
      </c>
      <c r="DS32" s="539">
        <f>IF(DR32="A",4,IF(DR32="B+",3.5,IF(DR32="B",3,IF(DR32="C+",2.5,IF(DR32="C",2,IF(DR32="D+",1.5,IF(DR32="D",1,0)))))))</f>
        <v>0</v>
      </c>
      <c r="DT32" s="539" t="str">
        <f>TEXT(DS32,"0.0")</f>
        <v>0.0</v>
      </c>
      <c r="DU32" s="12">
        <v>2</v>
      </c>
      <c r="DV32" s="488"/>
      <c r="DW32" s="706"/>
      <c r="DX32" s="699"/>
      <c r="DY32" s="699"/>
      <c r="DZ32" s="6">
        <f>ROUND((DW32*0.4+DX32*0.6),1)</f>
        <v>0</v>
      </c>
      <c r="EA32" s="104">
        <f>ROUND(MAX((DW32*0.4+DX32*0.6),(DW32*0.4+DY32*0.6)),1)</f>
        <v>0</v>
      </c>
      <c r="EB32" s="784" t="str">
        <f>TEXT(EA32,"0.0")</f>
        <v>0.0</v>
      </c>
      <c r="EC32" s="540" t="str">
        <f>IF(EA32&gt;=8.5,"A",IF(EA32&gt;=8,"B+",IF(EA32&gt;=7,"B",IF(EA32&gt;=6.5,"C+",IF(EA32&gt;=5.5,"C",IF(EA32&gt;=5,"D+",IF(EA32&gt;=4,"D","F")))))))</f>
        <v>F</v>
      </c>
      <c r="ED32" s="539">
        <f>IF(EC32="A",4,IF(EC32="B+",3.5,IF(EC32="B",3,IF(EC32="C+",2.5,IF(EC32="C",2,IF(EC32="D+",1.5,IF(EC32="D",1,0)))))))</f>
        <v>0</v>
      </c>
      <c r="EE32" s="539" t="str">
        <f>TEXT(ED32,"0.0")</f>
        <v>0.0</v>
      </c>
      <c r="EF32" s="12">
        <v>2</v>
      </c>
      <c r="EG32" s="488"/>
      <c r="EH32" s="248">
        <v>0</v>
      </c>
      <c r="EI32" s="699"/>
      <c r="EJ32" s="699"/>
      <c r="EK32" s="6">
        <f>ROUND((EH32*0.4+EI32*0.6),1)</f>
        <v>0</v>
      </c>
      <c r="EL32" s="104">
        <f>ROUND(MAX((EH32*0.4+EI32*0.6),(EH32*0.4+EJ32*0.6)),1)</f>
        <v>0</v>
      </c>
      <c r="EM32" s="784" t="str">
        <f>TEXT(EL32,"0.0")</f>
        <v>0.0</v>
      </c>
      <c r="EN32" s="540" t="str">
        <f>IF(EL32&gt;=8.5,"A",IF(EL32&gt;=8,"B+",IF(EL32&gt;=7,"B",IF(EL32&gt;=6.5,"C+",IF(EL32&gt;=5.5,"C",IF(EL32&gt;=5,"D+",IF(EL32&gt;=4,"D","F")))))))</f>
        <v>F</v>
      </c>
      <c r="EO32" s="539">
        <f>IF(EN32="A",4,IF(EN32="B+",3.5,IF(EN32="B",3,IF(EN32="C+",2.5,IF(EN32="C",2,IF(EN32="D+",1.5,IF(EN32="D",1,0)))))))</f>
        <v>0</v>
      </c>
      <c r="EP32" s="539" t="str">
        <f>TEXT(EO32,"0.0")</f>
        <v>0.0</v>
      </c>
      <c r="EQ32" s="12">
        <v>4</v>
      </c>
      <c r="ER32" s="488"/>
      <c r="ES32" s="248">
        <v>0</v>
      </c>
      <c r="ET32" s="699"/>
      <c r="EU32" s="699"/>
      <c r="EV32" s="6">
        <f>ROUND((ES32*0.4+ET32*0.6),1)</f>
        <v>0</v>
      </c>
      <c r="EW32" s="104">
        <f>ROUND(MAX((ES32*0.4+ET32*0.6),(ES32*0.4+EU32*0.6)),1)</f>
        <v>0</v>
      </c>
      <c r="EX32" s="784" t="str">
        <f>TEXT(EW32,"0.0")</f>
        <v>0.0</v>
      </c>
      <c r="EY32" s="540" t="str">
        <f>IF(EW32&gt;=8.5,"A",IF(EW32&gt;=8,"B+",IF(EW32&gt;=7,"B",IF(EW32&gt;=6.5,"C+",IF(EW32&gt;=5.5,"C",IF(EW32&gt;=5,"D+",IF(EW32&gt;=4,"D","F")))))))</f>
        <v>F</v>
      </c>
      <c r="EZ32" s="539">
        <f>IF(EY32="A",4,IF(EY32="B+",3.5,IF(EY32="B",3,IF(EY32="C+",2.5,IF(EY32="C",2,IF(EY32="D+",1.5,IF(EY32="D",1,0)))))))</f>
        <v>0</v>
      </c>
      <c r="FA32" s="539" t="str">
        <f>TEXT(EZ32,"0.0")</f>
        <v>0.0</v>
      </c>
      <c r="FB32" s="12">
        <v>2</v>
      </c>
      <c r="FC32" s="488"/>
      <c r="FD32" s="248"/>
      <c r="FE32" s="699"/>
      <c r="FF32" s="699"/>
      <c r="FG32" s="6">
        <f>ROUND((FD32*0.4+FE32*0.6),1)</f>
        <v>0</v>
      </c>
      <c r="FH32" s="104">
        <f>ROUND(MAX((FD32*0.4+FE32*0.6),(FD32*0.4+FF32*0.6)),1)</f>
        <v>0</v>
      </c>
      <c r="FI32" s="784" t="str">
        <f>TEXT(FH32,"0.0")</f>
        <v>0.0</v>
      </c>
      <c r="FJ32" s="540" t="str">
        <f>IF(FH32&gt;=8.5,"A",IF(FH32&gt;=8,"B+",IF(FH32&gt;=7,"B",IF(FH32&gt;=6.5,"C+",IF(FH32&gt;=5.5,"C",IF(FH32&gt;=5,"D+",IF(FH32&gt;=4,"D","F")))))))</f>
        <v>F</v>
      </c>
      <c r="FK32" s="539">
        <f>IF(FJ32="A",4,IF(FJ32="B+",3.5,IF(FJ32="B",3,IF(FJ32="C+",2.5,IF(FJ32="C",2,IF(FJ32="D+",1.5,IF(FJ32="D",1,0)))))))</f>
        <v>0</v>
      </c>
      <c r="FL32" s="539" t="str">
        <f>TEXT(FK32,"0.0")</f>
        <v>0.0</v>
      </c>
      <c r="FM32" s="12">
        <v>3</v>
      </c>
      <c r="FN32" s="488"/>
      <c r="FO32" s="332"/>
      <c r="FP32" s="699"/>
      <c r="FQ32" s="699"/>
      <c r="FR32" s="6">
        <f>ROUND((FO32*0.4+FP32*0.6),1)</f>
        <v>0</v>
      </c>
      <c r="FS32" s="104">
        <f>ROUND(MAX((FO32*0.4+FP32*0.6),(FO32*0.4+FQ32*0.6)),1)</f>
        <v>0</v>
      </c>
      <c r="FT32" s="784" t="str">
        <f>TEXT(FS32,"0.0")</f>
        <v>0.0</v>
      </c>
      <c r="FU32" s="540" t="str">
        <f>IF(FS32&gt;=8.5,"A",IF(FS32&gt;=8,"B+",IF(FS32&gt;=7,"B",IF(FS32&gt;=6.5,"C+",IF(FS32&gt;=5.5,"C",IF(FS32&gt;=5,"D+",IF(FS32&gt;=4,"D","F")))))))</f>
        <v>F</v>
      </c>
      <c r="FV32" s="539">
        <f>IF(FU32="A",4,IF(FU32="B+",3.5,IF(FU32="B",3,IF(FU32="C+",2.5,IF(FU32="C",2,IF(FU32="D+",1.5,IF(FU32="D",1,0)))))))</f>
        <v>0</v>
      </c>
      <c r="FW32" s="539" t="str">
        <f>TEXT(FV32,"0.0")</f>
        <v>0.0</v>
      </c>
      <c r="FX32" s="12">
        <v>3</v>
      </c>
      <c r="FY32" s="488"/>
      <c r="FZ32" s="559">
        <f>CY32+DJ32+DU32+EF32+EQ32+FB32+FM32+FX32</f>
        <v>21</v>
      </c>
      <c r="GA32" s="354">
        <f>(CW32*CY32+DH32*DJ32+DS32*DU32+ED32*EF32+EO32*EQ32+EZ32*FB32+FK32*FM32+FV32*FX32)/FZ32</f>
        <v>0</v>
      </c>
      <c r="GB32" s="355" t="str">
        <f>TEXT(GA32,"0.00")</f>
        <v>0.00</v>
      </c>
      <c r="GC32" s="672" t="str">
        <f t="shared" si="335"/>
        <v>Cảnh báo KQHT</v>
      </c>
      <c r="GD32" s="559">
        <f t="shared" si="336"/>
        <v>39</v>
      </c>
      <c r="GE32" s="354">
        <f t="shared" si="337"/>
        <v>0.92307692307692313</v>
      </c>
      <c r="GF32" s="355" t="str">
        <f t="shared" si="338"/>
        <v>0.92</v>
      </c>
      <c r="GG32" s="661">
        <f t="shared" si="339"/>
        <v>18</v>
      </c>
      <c r="GH32" s="789">
        <f>(FY32*FS32+FN32*FH32+FC32*EW32+ER32*EL32+EG32*EA32+DV32*DP32+DK32*DE32+CZ32*CT32+CG32*CA32+BV32*BP32+BK32*BE32+AZ32*AT32+AO32*AI32+AD32*X32)/GG32</f>
        <v>5.8277777777777784</v>
      </c>
      <c r="GI32" s="662">
        <f t="shared" si="340"/>
        <v>2</v>
      </c>
      <c r="GJ32" s="663" t="str">
        <f t="shared" si="341"/>
        <v>Lên lớp</v>
      </c>
      <c r="GK32" s="705" t="s">
        <v>389</v>
      </c>
      <c r="GL32" s="774">
        <v>0</v>
      </c>
      <c r="GM32" s="420"/>
      <c r="GN32" s="420"/>
      <c r="GO32" s="6">
        <f>ROUND((GL32*0.4+GM32*0.6),1)</f>
        <v>0</v>
      </c>
      <c r="GP32" s="104">
        <f>ROUND(MAX((GL32*0.4+GM32*0.6),(GL32*0.4+GN32*0.6)),1)</f>
        <v>0</v>
      </c>
      <c r="GQ32" s="784" t="str">
        <f>TEXT(GP32,"0.0")</f>
        <v>0.0</v>
      </c>
      <c r="GR32" s="540" t="str">
        <f>IF(GP32&gt;=8.5,"A",IF(GP32&gt;=8,"B+",IF(GP32&gt;=7,"B",IF(GP32&gt;=6.5,"C+",IF(GP32&gt;=5.5,"C",IF(GP32&gt;=5,"D+",IF(GP32&gt;=4,"D","F")))))))</f>
        <v>F</v>
      </c>
      <c r="GS32" s="539">
        <f>IF(GR32="A",4,IF(GR32="B+",3.5,IF(GR32="B",3,IF(GR32="C+",2.5,IF(GR32="C",2,IF(GR32="D+",1.5,IF(GR32="D",1,0)))))))</f>
        <v>0</v>
      </c>
      <c r="GT32" s="539" t="str">
        <f>TEXT(GS32,"0.0")</f>
        <v>0.0</v>
      </c>
      <c r="GU32" s="12">
        <v>2</v>
      </c>
      <c r="GV32" s="110"/>
      <c r="GW32" s="706"/>
      <c r="GX32" s="420"/>
      <c r="GY32" s="420"/>
      <c r="GZ32" s="6">
        <f>ROUND((GW32*0.4+GX32*0.6),1)</f>
        <v>0</v>
      </c>
      <c r="HA32" s="104">
        <f>ROUND(MAX((GW32*0.4+GX32*0.6),(GW32*0.4+GY32*0.6)),1)</f>
        <v>0</v>
      </c>
      <c r="HB32" s="784" t="str">
        <f>TEXT(HA32,"0.0")</f>
        <v>0.0</v>
      </c>
      <c r="HC32" s="540" t="str">
        <f>IF(HA32&gt;=8.5,"A",IF(HA32&gt;=8,"B+",IF(HA32&gt;=7,"B",IF(HA32&gt;=6.5,"C+",IF(HA32&gt;=5.5,"C",IF(HA32&gt;=5,"D+",IF(HA32&gt;=4,"D","F")))))))</f>
        <v>F</v>
      </c>
      <c r="HD32" s="539">
        <f>IF(HC32="A",4,IF(HC32="B+",3.5,IF(HC32="B",3,IF(HC32="C+",2.5,IF(HC32="C",2,IF(HC32="D+",1.5,IF(HC32="D",1,0)))))))</f>
        <v>0</v>
      </c>
      <c r="HE32" s="539" t="str">
        <f>TEXT(HD32,"0.0")</f>
        <v>0.0</v>
      </c>
      <c r="HF32" s="12">
        <v>2</v>
      </c>
      <c r="HG32" s="110"/>
      <c r="HH32" s="706"/>
      <c r="HI32" s="420"/>
      <c r="HJ32" s="420"/>
      <c r="HK32" s="6">
        <f>ROUND((HH32*0.4+HI32*0.6),1)</f>
        <v>0</v>
      </c>
      <c r="HL32" s="104">
        <f>ROUND(MAX((HH32*0.4+HI32*0.6),(HH32*0.4+HJ32*0.6)),1)</f>
        <v>0</v>
      </c>
      <c r="HM32" s="784" t="str">
        <f>TEXT(HL32,"0.0")</f>
        <v>0.0</v>
      </c>
      <c r="HN32" s="540" t="str">
        <f>IF(HL32&gt;=8.5,"A",IF(HL32&gt;=8,"B+",IF(HL32&gt;=7,"B",IF(HL32&gt;=6.5,"C+",IF(HL32&gt;=5.5,"C",IF(HL32&gt;=5,"D+",IF(HL32&gt;=4,"D","F")))))))</f>
        <v>F</v>
      </c>
      <c r="HO32" s="539">
        <f>IF(HN32="A",4,IF(HN32="B+",3.5,IF(HN32="B",3,IF(HN32="C+",2.5,IF(HN32="C",2,IF(HN32="D+",1.5,IF(HN32="D",1,0)))))))</f>
        <v>0</v>
      </c>
      <c r="HP32" s="539" t="str">
        <f>TEXT(HO32,"0.0")</f>
        <v>0.0</v>
      </c>
      <c r="HQ32" s="12"/>
      <c r="HR32" s="110"/>
      <c r="HS32" s="774">
        <v>0</v>
      </c>
      <c r="HT32" s="420"/>
      <c r="HU32" s="420"/>
      <c r="HV32" s="6">
        <f>ROUND((HS32*0.4+HT32*0.6),1)</f>
        <v>0</v>
      </c>
      <c r="HW32" s="104">
        <f>ROUND(MAX((HS32*0.4+HT32*0.6),(HS32*0.4+HU32*0.6)),1)</f>
        <v>0</v>
      </c>
      <c r="HX32" s="784" t="str">
        <f>TEXT(HW32,"0.0")</f>
        <v>0.0</v>
      </c>
      <c r="HY32" s="540" t="str">
        <f>IF(HW32&gt;=8.5,"A",IF(HW32&gt;=8,"B+",IF(HW32&gt;=7,"B",IF(HW32&gt;=6.5,"C+",IF(HW32&gt;=5.5,"C",IF(HW32&gt;=5,"D+",IF(HW32&gt;=4,"D","F")))))))</f>
        <v>F</v>
      </c>
      <c r="HZ32" s="539">
        <f>IF(HY32="A",4,IF(HY32="B+",3.5,IF(HY32="B",3,IF(HY32="C+",2.5,IF(HY32="C",2,IF(HY32="D+",1.5,IF(HY32="D",1,0)))))))</f>
        <v>0</v>
      </c>
      <c r="IA32" s="539" t="str">
        <f>TEXT(HZ32,"0.0")</f>
        <v>0.0</v>
      </c>
      <c r="IB32" s="12">
        <v>3</v>
      </c>
      <c r="IC32" s="110"/>
      <c r="ID32" s="774">
        <v>0</v>
      </c>
      <c r="IE32" s="420"/>
      <c r="IF32" s="420"/>
      <c r="IG32" s="6">
        <f>ROUND((ID32*0.4+IE32*0.6),1)</f>
        <v>0</v>
      </c>
      <c r="IH32" s="104">
        <f>ROUND(MAX((ID32*0.4+IE32*0.6),(ID32*0.4+IF32*0.6)),1)</f>
        <v>0</v>
      </c>
      <c r="II32" s="784" t="str">
        <f>TEXT(IH32,"0.0")</f>
        <v>0.0</v>
      </c>
      <c r="IJ32" s="540" t="str">
        <f>IF(IH32&gt;=8.5,"A",IF(IH32&gt;=8,"B+",IF(IH32&gt;=7,"B",IF(IH32&gt;=6.5,"C+",IF(IH32&gt;=5.5,"C",IF(IH32&gt;=5,"D+",IF(IH32&gt;=4,"D","F")))))))</f>
        <v>F</v>
      </c>
      <c r="IK32" s="539">
        <f>IF(IJ32="A",4,IF(IJ32="B+",3.5,IF(IJ32="B",3,IF(IJ32="C+",2.5,IF(IJ32="C",2,IF(IJ32="D+",1.5,IF(IJ32="D",1,0)))))))</f>
        <v>0</v>
      </c>
      <c r="IL32" s="539" t="str">
        <f>TEXT(IK32,"0.0")</f>
        <v>0.0</v>
      </c>
      <c r="IM32" s="12">
        <v>3</v>
      </c>
      <c r="IN32" s="110"/>
      <c r="IO32" s="316"/>
      <c r="IP32" s="420"/>
      <c r="IQ32" s="420"/>
      <c r="IR32" s="6">
        <f>ROUND((IO32*0.4+IP32*0.6),1)</f>
        <v>0</v>
      </c>
      <c r="IS32" s="104">
        <f>ROUND(MAX((IO32*0.4+IP32*0.6),(IO32*0.4+IQ32*0.6)),1)</f>
        <v>0</v>
      </c>
      <c r="IT32" s="784" t="str">
        <f>TEXT(IS32,"0.0")</f>
        <v>0.0</v>
      </c>
      <c r="IU32" s="540" t="str">
        <f>IF(IS32&gt;=8.5,"A",IF(IS32&gt;=8,"B+",IF(IS32&gt;=7,"B",IF(IS32&gt;=6.5,"C+",IF(IS32&gt;=5.5,"C",IF(IS32&gt;=5,"D+",IF(IS32&gt;=4,"D","F")))))))</f>
        <v>F</v>
      </c>
      <c r="IV32" s="539">
        <f>IF(IU32="A",4,IF(IU32="B+",3.5,IF(IU32="B",3,IF(IU32="C+",2.5,IF(IU32="C",2,IF(IU32="D+",1.5,IF(IU32="D",1,0)))))))</f>
        <v>0</v>
      </c>
      <c r="IW32" s="539" t="str">
        <f>TEXT(IV32,"0.0")</f>
        <v>0.0</v>
      </c>
      <c r="IX32" s="12">
        <v>2</v>
      </c>
      <c r="IY32" s="110"/>
      <c r="IZ32" s="405"/>
      <c r="JI32" s="12">
        <v>3</v>
      </c>
      <c r="JJ32" s="113"/>
      <c r="JK32" s="774">
        <v>0</v>
      </c>
      <c r="JL32" s="875"/>
      <c r="JM32" s="420"/>
      <c r="JN32" s="6">
        <f>ROUND((JK32*0.4+JL32*0.6),1)</f>
        <v>0</v>
      </c>
      <c r="JO32" s="104">
        <f>ROUND(MAX((JK32*0.4+JL32*0.6),(JK32*0.4+JM32*0.6)),1)</f>
        <v>0</v>
      </c>
      <c r="JP32" s="784" t="str">
        <f>TEXT(JO32,"0.0")</f>
        <v>0.0</v>
      </c>
      <c r="JQ32" s="540" t="str">
        <f>IF(JO32&gt;=8.5,"A",IF(JO32&gt;=8,"B+",IF(JO32&gt;=7,"B",IF(JO32&gt;=6.5,"C+",IF(JO32&gt;=5.5,"C",IF(JO32&gt;=5,"D+",IF(JO32&gt;=4,"D","F")))))))</f>
        <v>F</v>
      </c>
      <c r="JR32" s="539">
        <f>IF(JQ32="A",4,IF(JQ32="B+",3.5,IF(JQ32="B",3,IF(JQ32="C+",2.5,IF(JQ32="C",2,IF(JQ32="D+",1.5,IF(JQ32="D",1,0)))))))</f>
        <v>0</v>
      </c>
      <c r="JS32" s="539" t="str">
        <f>TEXT(JR32,"0.0")</f>
        <v>0.0</v>
      </c>
      <c r="JT32" s="12">
        <v>1</v>
      </c>
      <c r="JU32" s="110"/>
      <c r="JV32" s="774">
        <v>0</v>
      </c>
      <c r="JW32" s="894"/>
      <c r="JX32" s="297"/>
      <c r="JY32" s="6">
        <f>ROUND((JV32*0.4+JW32*0.6),1)</f>
        <v>0</v>
      </c>
      <c r="JZ32" s="104">
        <f>ROUND(MAX((JV32*0.4+JW32*0.6),(JV32*0.4+JX32*0.6)),1)</f>
        <v>0</v>
      </c>
      <c r="KA32" s="784" t="str">
        <f>TEXT(JZ32,"0.0")</f>
        <v>0.0</v>
      </c>
      <c r="KB32" s="540" t="str">
        <f>IF(JZ32&gt;=8.5,"A",IF(JZ32&gt;=8,"B+",IF(JZ32&gt;=7,"B",IF(JZ32&gt;=6.5,"C+",IF(JZ32&gt;=5.5,"C",IF(JZ32&gt;=5,"D+",IF(JZ32&gt;=4,"D","F")))))))</f>
        <v>F</v>
      </c>
      <c r="KC32" s="539">
        <f>IF(KB32="A",4,IF(KB32="B+",3.5,IF(KB32="B",3,IF(KB32="C+",2.5,IF(KB32="C",2,IF(KB32="D+",1.5,IF(KB32="D",1,0)))))))</f>
        <v>0</v>
      </c>
      <c r="KD32" s="539" t="str">
        <f>TEXT(KC32,"0.0")</f>
        <v>0.0</v>
      </c>
      <c r="KE32" s="12">
        <v>1</v>
      </c>
      <c r="KF32" s="110"/>
      <c r="KG32" s="405"/>
      <c r="KU32" s="113"/>
      <c r="KV32" s="1035"/>
      <c r="KW32" s="1035"/>
      <c r="KX32" s="1035"/>
      <c r="KY32" s="1035"/>
      <c r="KZ32" s="1035"/>
      <c r="LA32" s="1035"/>
      <c r="LB32" s="1035"/>
      <c r="LC32" s="1035"/>
      <c r="LD32" s="1035"/>
      <c r="LE32" s="1035"/>
      <c r="LF32" s="1035"/>
      <c r="LG32" s="1035"/>
      <c r="LH32" s="1035"/>
      <c r="LI32" s="1035"/>
      <c r="LJ32" s="1035"/>
      <c r="LK32" s="1035"/>
      <c r="LL32" s="1035"/>
      <c r="LM32" s="1035"/>
      <c r="LN32" s="1035"/>
      <c r="LO32" s="1035"/>
      <c r="LP32" s="1035"/>
      <c r="LQ32" s="1035"/>
      <c r="LR32" s="1035"/>
      <c r="LS32" s="1035"/>
      <c r="LT32" s="1035"/>
      <c r="LU32" s="1035"/>
      <c r="LV32" s="1035"/>
      <c r="LW32" s="1035"/>
      <c r="LX32" s="1035"/>
      <c r="LY32" s="1035"/>
      <c r="LZ32" s="1035"/>
      <c r="MA32" s="1035"/>
      <c r="MB32" s="1035"/>
      <c r="MC32" s="383"/>
    </row>
    <row r="33" spans="1:341" s="20" customFormat="1" ht="20.25" customHeight="1" x14ac:dyDescent="0.25">
      <c r="A33" s="273">
        <v>14</v>
      </c>
      <c r="B33" s="273" t="s">
        <v>23</v>
      </c>
      <c r="C33" s="273" t="s">
        <v>70</v>
      </c>
      <c r="D33" s="391" t="s">
        <v>71</v>
      </c>
      <c r="E33" s="693" t="s">
        <v>72</v>
      </c>
      <c r="F33" s="884" t="s">
        <v>1218</v>
      </c>
      <c r="G33" s="101" t="s">
        <v>73</v>
      </c>
      <c r="H33" s="273" t="s">
        <v>28</v>
      </c>
      <c r="I33" s="215" t="s">
        <v>74</v>
      </c>
      <c r="J33" s="126">
        <v>5.3</v>
      </c>
      <c r="K33" s="784" t="str">
        <f>TEXT(J33,"0.0")</f>
        <v>5.3</v>
      </c>
      <c r="L33" s="540" t="str">
        <f t="shared" si="299"/>
        <v>D+</v>
      </c>
      <c r="M33" s="539">
        <f t="shared" si="300"/>
        <v>1.5</v>
      </c>
      <c r="N33" s="208" t="str">
        <f t="shared" si="301"/>
        <v>1.5</v>
      </c>
      <c r="O33" s="126">
        <v>6.7</v>
      </c>
      <c r="P33" s="784" t="str">
        <f>TEXT(O33,"0.0")</f>
        <v>6.7</v>
      </c>
      <c r="Q33" s="540" t="str">
        <f t="shared" si="302"/>
        <v>C+</v>
      </c>
      <c r="R33" s="539">
        <f t="shared" si="303"/>
        <v>2.5</v>
      </c>
      <c r="S33" s="208" t="str">
        <f t="shared" si="304"/>
        <v>2.5</v>
      </c>
      <c r="T33" s="126">
        <v>5</v>
      </c>
      <c r="U33" s="278">
        <v>4</v>
      </c>
      <c r="V33" s="5"/>
      <c r="W33" s="6">
        <f t="shared" si="305"/>
        <v>4.4000000000000004</v>
      </c>
      <c r="X33" s="104">
        <f t="shared" si="306"/>
        <v>4.4000000000000004</v>
      </c>
      <c r="Y33" s="784" t="str">
        <f>TEXT(X33,"0.0")</f>
        <v>4.4</v>
      </c>
      <c r="Z33" s="540" t="str">
        <f t="shared" si="307"/>
        <v>D</v>
      </c>
      <c r="AA33" s="539">
        <f t="shared" si="308"/>
        <v>1</v>
      </c>
      <c r="AB33" s="539" t="str">
        <f t="shared" si="309"/>
        <v>1.0</v>
      </c>
      <c r="AC33" s="12">
        <v>3</v>
      </c>
      <c r="AD33" s="112">
        <v>3</v>
      </c>
      <c r="AE33" s="274">
        <v>4.2</v>
      </c>
      <c r="AF33" s="278"/>
      <c r="AG33" s="5"/>
      <c r="AH33" s="163">
        <f t="shared" si="310"/>
        <v>1.7</v>
      </c>
      <c r="AI33" s="164">
        <f t="shared" si="311"/>
        <v>1.7</v>
      </c>
      <c r="AJ33" s="786" t="str">
        <f>TEXT(AI33,"0.0")</f>
        <v>1.7</v>
      </c>
      <c r="AK33" s="158" t="str">
        <f t="shared" si="312"/>
        <v>F</v>
      </c>
      <c r="AL33" s="165">
        <f t="shared" si="313"/>
        <v>0</v>
      </c>
      <c r="AM33" s="165" t="str">
        <f t="shared" si="314"/>
        <v>0.0</v>
      </c>
      <c r="AN33" s="378">
        <v>3</v>
      </c>
      <c r="AO33" s="314"/>
      <c r="AP33" s="119">
        <v>5.8</v>
      </c>
      <c r="AQ33" s="308"/>
      <c r="AR33" s="5">
        <v>5</v>
      </c>
      <c r="AS33" s="6">
        <f t="shared" si="315"/>
        <v>2.2999999999999998</v>
      </c>
      <c r="AT33" s="104">
        <f t="shared" si="316"/>
        <v>5.3</v>
      </c>
      <c r="AU33" s="784" t="str">
        <f>TEXT(AT33,"0.0")</f>
        <v>5.3</v>
      </c>
      <c r="AV33" s="540" t="str">
        <f t="shared" si="317"/>
        <v>D+</v>
      </c>
      <c r="AW33" s="539">
        <f t="shared" si="318"/>
        <v>1.5</v>
      </c>
      <c r="AX33" s="539" t="str">
        <f t="shared" si="319"/>
        <v>1.5</v>
      </c>
      <c r="AY33" s="12">
        <v>3</v>
      </c>
      <c r="AZ33" s="112">
        <v>3</v>
      </c>
      <c r="BA33" s="126">
        <v>6.8</v>
      </c>
      <c r="BB33" s="308"/>
      <c r="BC33" s="5">
        <v>7</v>
      </c>
      <c r="BD33" s="6">
        <f t="shared" si="320"/>
        <v>2.7</v>
      </c>
      <c r="BE33" s="104">
        <f t="shared" si="321"/>
        <v>6.9</v>
      </c>
      <c r="BF33" s="784" t="str">
        <f>TEXT(BE33,"0.0")</f>
        <v>6.9</v>
      </c>
      <c r="BG33" s="540" t="str">
        <f t="shared" si="322"/>
        <v>C+</v>
      </c>
      <c r="BH33" s="539">
        <f t="shared" si="323"/>
        <v>2.5</v>
      </c>
      <c r="BI33" s="539" t="str">
        <f t="shared" si="324"/>
        <v>2.5</v>
      </c>
      <c r="BJ33" s="12">
        <v>4</v>
      </c>
      <c r="BK33" s="112">
        <v>4</v>
      </c>
      <c r="BL33" s="706">
        <v>5</v>
      </c>
      <c r="BM33" s="699">
        <v>2</v>
      </c>
      <c r="BN33" s="699">
        <v>7</v>
      </c>
      <c r="BO33" s="6">
        <f t="shared" si="325"/>
        <v>3.2</v>
      </c>
      <c r="BP33" s="104">
        <f t="shared" si="326"/>
        <v>6.2</v>
      </c>
      <c r="BQ33" s="784" t="str">
        <f>TEXT(BP33,"0.0")</f>
        <v>6.2</v>
      </c>
      <c r="BR33" s="540" t="str">
        <f t="shared" si="327"/>
        <v>C</v>
      </c>
      <c r="BS33" s="539">
        <f t="shared" si="328"/>
        <v>2</v>
      </c>
      <c r="BT33" s="539" t="str">
        <f t="shared" si="329"/>
        <v>2.0</v>
      </c>
      <c r="BU33" s="12">
        <v>3</v>
      </c>
      <c r="BV33" s="110">
        <v>3</v>
      </c>
      <c r="BW33" s="706">
        <v>8.3000000000000007</v>
      </c>
      <c r="BX33" s="337"/>
      <c r="BY33" s="420"/>
      <c r="BZ33" s="6">
        <f t="shared" si="330"/>
        <v>3.3</v>
      </c>
      <c r="CA33" s="104">
        <f t="shared" si="331"/>
        <v>3.3</v>
      </c>
      <c r="CB33" s="784" t="str">
        <f>TEXT(CA33,"0.0")</f>
        <v>3.3</v>
      </c>
      <c r="CC33" s="540" t="str">
        <f t="shared" si="332"/>
        <v>F</v>
      </c>
      <c r="CD33" s="539">
        <f t="shared" si="333"/>
        <v>0</v>
      </c>
      <c r="CE33" s="539" t="str">
        <f t="shared" si="334"/>
        <v>0.0</v>
      </c>
      <c r="CF33" s="12">
        <v>2</v>
      </c>
      <c r="CG33" s="110"/>
      <c r="CH33" s="365">
        <f t="shared" ref="CH33:CH39" si="342">AC33+AN33+AY33+BJ33+BU33+CF33</f>
        <v>18</v>
      </c>
      <c r="CI33" s="363">
        <f t="shared" ref="CI33:CI39" si="343">(AA33*AC33+AL33*AN33+AW33*AY33+BH33*BJ33+BS33*BU33+CD33*CF33)/CH33</f>
        <v>1.3055555555555556</v>
      </c>
      <c r="CJ33" s="355" t="str">
        <f t="shared" ref="CJ33:CJ39" si="344">TEXT(CI33,"0.00")</f>
        <v>1.31</v>
      </c>
      <c r="CK33" s="356" t="str">
        <f t="shared" ref="CK33:CK39" si="345">IF(AND(CI33&lt;0.8),"Cảnh báo KQHT","Lên lớp")</f>
        <v>Lên lớp</v>
      </c>
      <c r="CL33" s="357">
        <f t="shared" ref="CL33:CL39" si="346">AD33+AO33+AZ33+BK33+BV33+CG33</f>
        <v>13</v>
      </c>
      <c r="CM33" s="358">
        <f t="shared" ref="CM33:CM39" si="347" xml:space="preserve"> (AA33*AD33+AL33*AO33+AW33*AZ33+BH33*BK33+BS33*BV33+CD33*CG33)/CL33</f>
        <v>1.8076923076923077</v>
      </c>
      <c r="CN33" s="356" t="str">
        <f t="shared" ref="CN33:CN39" si="348">IF(AND(CM33&lt;1.2),"Cảnh báo KQHT","Lên lớp")</f>
        <v>Lên lớp</v>
      </c>
      <c r="CO33" s="288"/>
      <c r="CP33" s="248">
        <v>2</v>
      </c>
      <c r="CQ33" s="699"/>
      <c r="CR33" s="699"/>
      <c r="CS33" s="6">
        <f t="shared" ref="CS33:CS41" si="349">ROUND((CP33*0.4+CQ33*0.6),1)</f>
        <v>0.8</v>
      </c>
      <c r="CT33" s="104">
        <f t="shared" ref="CT33:CT41" si="350">ROUND(MAX((CP33*0.4+CQ33*0.6),(CP33*0.4+CR33*0.6)),1)</f>
        <v>0.8</v>
      </c>
      <c r="CU33" s="784" t="str">
        <f>TEXT(CT33,"0.0")</f>
        <v>0.8</v>
      </c>
      <c r="CV33" s="540" t="str">
        <f t="shared" ref="CV33:CV41" si="351">IF(CT33&gt;=8.5,"A",IF(CT33&gt;=8,"B+",IF(CT33&gt;=7,"B",IF(CT33&gt;=6.5,"C+",IF(CT33&gt;=5.5,"C",IF(CT33&gt;=5,"D+",IF(CT33&gt;=4,"D","F")))))))</f>
        <v>F</v>
      </c>
      <c r="CW33" s="539">
        <f t="shared" ref="CW33:CW41" si="352">IF(CV33="A",4,IF(CV33="B+",3.5,IF(CV33="B",3,IF(CV33="C+",2.5,IF(CV33="C",2,IF(CV33="D+",1.5,IF(CV33="D",1,0)))))))</f>
        <v>0</v>
      </c>
      <c r="CX33" s="539" t="str">
        <f t="shared" ref="CX33:CX41" si="353">TEXT(CW33,"0.0")</f>
        <v>0.0</v>
      </c>
      <c r="CY33" s="12">
        <v>2</v>
      </c>
      <c r="CZ33" s="488"/>
      <c r="DA33" s="120">
        <v>5.8</v>
      </c>
      <c r="DB33" s="273">
        <v>5</v>
      </c>
      <c r="DC33" s="273"/>
      <c r="DD33" s="6">
        <f t="shared" ref="DD33:DD41" si="354">ROUND((DA33*0.4+DB33*0.6),1)</f>
        <v>5.3</v>
      </c>
      <c r="DE33" s="104">
        <f t="shared" ref="DE33:DE41" si="355">ROUND(MAX((DA33*0.4+DB33*0.6),(DA33*0.4+DC33*0.6)),1)</f>
        <v>5.3</v>
      </c>
      <c r="DF33" s="784" t="str">
        <f>TEXT(DE33,"0.0")</f>
        <v>5.3</v>
      </c>
      <c r="DG33" s="540" t="str">
        <f t="shared" ref="DG33:DG41" si="356">IF(DE33&gt;=8.5,"A",IF(DE33&gt;=8,"B+",IF(DE33&gt;=7,"B",IF(DE33&gt;=6.5,"C+",IF(DE33&gt;=5.5,"C",IF(DE33&gt;=5,"D+",IF(DE33&gt;=4,"D","F")))))))</f>
        <v>D+</v>
      </c>
      <c r="DH33" s="539">
        <f t="shared" ref="DH33:DH41" si="357">IF(DG33="A",4,IF(DG33="B+",3.5,IF(DG33="B",3,IF(DG33="C+",2.5,IF(DG33="C",2,IF(DG33="D+",1.5,IF(DG33="D",1,0)))))))</f>
        <v>1.5</v>
      </c>
      <c r="DI33" s="539" t="str">
        <f t="shared" ref="DI33:DI41" si="358">TEXT(DH33,"0.0")</f>
        <v>1.5</v>
      </c>
      <c r="DJ33" s="12">
        <v>3</v>
      </c>
      <c r="DK33" s="488">
        <v>3</v>
      </c>
      <c r="DL33" s="332">
        <v>2.8</v>
      </c>
      <c r="DM33" s="699"/>
      <c r="DN33" s="699"/>
      <c r="DO33" s="6">
        <f t="shared" ref="DO33:DO39" si="359">ROUND((DL33*0.4+DM33*0.6),1)</f>
        <v>1.1000000000000001</v>
      </c>
      <c r="DP33" s="104">
        <f t="shared" ref="DP33:DP39" si="360">ROUND(MAX((DL33*0.4+DM33*0.6),(DL33*0.4+DN33*0.6)),1)</f>
        <v>1.1000000000000001</v>
      </c>
      <c r="DQ33" s="784" t="str">
        <f>TEXT(DP33,"0.0")</f>
        <v>1.1</v>
      </c>
      <c r="DR33" s="540" t="str">
        <f t="shared" ref="DR33:DR39" si="361">IF(DP33&gt;=8.5,"A",IF(DP33&gt;=8,"B+",IF(DP33&gt;=7,"B",IF(DP33&gt;=6.5,"C+",IF(DP33&gt;=5.5,"C",IF(DP33&gt;=5,"D+",IF(DP33&gt;=4,"D","F")))))))</f>
        <v>F</v>
      </c>
      <c r="DS33" s="539">
        <f t="shared" ref="DS33:DS39" si="362">IF(DR33="A",4,IF(DR33="B+",3.5,IF(DR33="B",3,IF(DR33="C+",2.5,IF(DR33="C",2,IF(DR33="D+",1.5,IF(DR33="D",1,0)))))))</f>
        <v>0</v>
      </c>
      <c r="DT33" s="539" t="str">
        <f t="shared" ref="DT33:DT39" si="363">TEXT(DS33,"0.0")</f>
        <v>0.0</v>
      </c>
      <c r="DU33" s="12">
        <v>2</v>
      </c>
      <c r="DV33" s="488"/>
      <c r="DW33" s="706">
        <v>5.2</v>
      </c>
      <c r="DX33" s="699">
        <v>5</v>
      </c>
      <c r="DY33" s="699"/>
      <c r="DZ33" s="6">
        <f t="shared" ref="DZ33:DZ41" si="364">ROUND((DW33*0.4+DX33*0.6),1)</f>
        <v>5.0999999999999996</v>
      </c>
      <c r="EA33" s="104">
        <f t="shared" ref="EA33:EA41" si="365">ROUND(MAX((DW33*0.4+DX33*0.6),(DW33*0.4+DY33*0.6)),1)</f>
        <v>5.0999999999999996</v>
      </c>
      <c r="EB33" s="784" t="str">
        <f>TEXT(EA33,"0.0")</f>
        <v>5.1</v>
      </c>
      <c r="EC33" s="540" t="str">
        <f t="shared" ref="EC33:EC41" si="366">IF(EA33&gt;=8.5,"A",IF(EA33&gt;=8,"B+",IF(EA33&gt;=7,"B",IF(EA33&gt;=6.5,"C+",IF(EA33&gt;=5.5,"C",IF(EA33&gt;=5,"D+",IF(EA33&gt;=4,"D","F")))))))</f>
        <v>D+</v>
      </c>
      <c r="ED33" s="539">
        <f t="shared" ref="ED33:ED41" si="367">IF(EC33="A",4,IF(EC33="B+",3.5,IF(EC33="B",3,IF(EC33="C+",2.5,IF(EC33="C",2,IF(EC33="D+",1.5,IF(EC33="D",1,0)))))))</f>
        <v>1.5</v>
      </c>
      <c r="EE33" s="539" t="str">
        <f t="shared" ref="EE33:EE41" si="368">TEXT(ED33,"0.0")</f>
        <v>1.5</v>
      </c>
      <c r="EF33" s="12">
        <v>2</v>
      </c>
      <c r="EG33" s="488">
        <v>2</v>
      </c>
      <c r="EH33" s="706">
        <v>5.7</v>
      </c>
      <c r="EI33" s="699">
        <v>2</v>
      </c>
      <c r="EJ33" s="315"/>
      <c r="EK33" s="6">
        <f t="shared" ref="EK33:EK41" si="369">ROUND((EH33*0.4+EI33*0.6),1)</f>
        <v>3.5</v>
      </c>
      <c r="EL33" s="104">
        <f t="shared" ref="EL33:EL41" si="370">ROUND(MAX((EH33*0.4+EI33*0.6),(EH33*0.4+EJ33*0.6)),1)</f>
        <v>3.5</v>
      </c>
      <c r="EM33" s="784" t="str">
        <f>TEXT(EL33,"0.0")</f>
        <v>3.5</v>
      </c>
      <c r="EN33" s="540" t="str">
        <f t="shared" ref="EN33:EN41" si="371">IF(EL33&gt;=8.5,"A",IF(EL33&gt;=8,"B+",IF(EL33&gt;=7,"B",IF(EL33&gt;=6.5,"C+",IF(EL33&gt;=5.5,"C",IF(EL33&gt;=5,"D+",IF(EL33&gt;=4,"D","F")))))))</f>
        <v>F</v>
      </c>
      <c r="EO33" s="539">
        <f t="shared" ref="EO33:EO41" si="372">IF(EN33="A",4,IF(EN33="B+",3.5,IF(EN33="B",3,IF(EN33="C+",2.5,IF(EN33="C",2,IF(EN33="D+",1.5,IF(EN33="D",1,0)))))))</f>
        <v>0</v>
      </c>
      <c r="EP33" s="539" t="str">
        <f t="shared" ref="EP33:EP41" si="373">TEXT(EO33,"0.0")</f>
        <v>0.0</v>
      </c>
      <c r="EQ33" s="12">
        <v>4</v>
      </c>
      <c r="ER33" s="488"/>
      <c r="ES33" s="706">
        <v>5</v>
      </c>
      <c r="ET33" s="315"/>
      <c r="EU33" s="315"/>
      <c r="EV33" s="6">
        <f t="shared" ref="EV33:EV41" si="374">ROUND((ES33*0.4+ET33*0.6),1)</f>
        <v>2</v>
      </c>
      <c r="EW33" s="104">
        <f t="shared" ref="EW33:EW41" si="375">ROUND(MAX((ES33*0.4+ET33*0.6),(ES33*0.4+EU33*0.6)),1)</f>
        <v>2</v>
      </c>
      <c r="EX33" s="784" t="str">
        <f>TEXT(EW33,"0.0")</f>
        <v>2.0</v>
      </c>
      <c r="EY33" s="540" t="str">
        <f t="shared" ref="EY33:EY41" si="376">IF(EW33&gt;=8.5,"A",IF(EW33&gt;=8,"B+",IF(EW33&gt;=7,"B",IF(EW33&gt;=6.5,"C+",IF(EW33&gt;=5.5,"C",IF(EW33&gt;=5,"D+",IF(EW33&gt;=4,"D","F")))))))</f>
        <v>F</v>
      </c>
      <c r="EZ33" s="539">
        <f t="shared" ref="EZ33:EZ41" si="377">IF(EY33="A",4,IF(EY33="B+",3.5,IF(EY33="B",3,IF(EY33="C+",2.5,IF(EY33="C",2,IF(EY33="D+",1.5,IF(EY33="D",1,0)))))))</f>
        <v>0</v>
      </c>
      <c r="FA33" s="539" t="str">
        <f t="shared" ref="FA33:FA41" si="378">TEXT(EZ33,"0.0")</f>
        <v>0.0</v>
      </c>
      <c r="FB33" s="12">
        <v>2</v>
      </c>
      <c r="FC33" s="488"/>
      <c r="FD33" s="248">
        <v>1.1000000000000001</v>
      </c>
      <c r="FE33" s="699"/>
      <c r="FF33" s="699"/>
      <c r="FG33" s="6">
        <f t="shared" ref="FG33:FG41" si="379">ROUND((FD33*0.4+FE33*0.6),1)</f>
        <v>0.4</v>
      </c>
      <c r="FH33" s="104">
        <f t="shared" ref="FH33:FH41" si="380">ROUND(MAX((FD33*0.4+FE33*0.6),(FD33*0.4+FF33*0.6)),1)</f>
        <v>0.4</v>
      </c>
      <c r="FI33" s="784" t="str">
        <f>TEXT(FH33,"0.0")</f>
        <v>0.4</v>
      </c>
      <c r="FJ33" s="540" t="str">
        <f t="shared" ref="FJ33:FJ41" si="381">IF(FH33&gt;=8.5,"A",IF(FH33&gt;=8,"B+",IF(FH33&gt;=7,"B",IF(FH33&gt;=6.5,"C+",IF(FH33&gt;=5.5,"C",IF(FH33&gt;=5,"D+",IF(FH33&gt;=4,"D","F")))))))</f>
        <v>F</v>
      </c>
      <c r="FK33" s="539">
        <f t="shared" ref="FK33:FK41" si="382">IF(FJ33="A",4,IF(FJ33="B+",3.5,IF(FJ33="B",3,IF(FJ33="C+",2.5,IF(FJ33="C",2,IF(FJ33="D+",1.5,IF(FJ33="D",1,0)))))))</f>
        <v>0</v>
      </c>
      <c r="FL33" s="539" t="str">
        <f t="shared" ref="FL33:FL41" si="383">TEXT(FK33,"0.0")</f>
        <v>0.0</v>
      </c>
      <c r="FM33" s="12">
        <v>3</v>
      </c>
      <c r="FN33" s="488"/>
      <c r="FO33" s="316">
        <v>6.3</v>
      </c>
      <c r="FP33" s="557"/>
      <c r="FQ33" s="699">
        <v>5</v>
      </c>
      <c r="FR33" s="6">
        <f t="shared" ref="FR33:FR41" si="384">ROUND((FO33*0.4+FP33*0.6),1)</f>
        <v>2.5</v>
      </c>
      <c r="FS33" s="104">
        <f t="shared" ref="FS33:FS41" si="385">ROUND(MAX((FO33*0.4+FP33*0.6),(FO33*0.4+FQ33*0.6)),1)</f>
        <v>5.5</v>
      </c>
      <c r="FT33" s="784" t="str">
        <f>TEXT(FS33,"0.0")</f>
        <v>5.5</v>
      </c>
      <c r="FU33" s="540" t="str">
        <f t="shared" ref="FU33:FU41" si="386">IF(FS33&gt;=8.5,"A",IF(FS33&gt;=8,"B+",IF(FS33&gt;=7,"B",IF(FS33&gt;=6.5,"C+",IF(FS33&gt;=5.5,"C",IF(FS33&gt;=5,"D+",IF(FS33&gt;=4,"D","F")))))))</f>
        <v>C</v>
      </c>
      <c r="FV33" s="539">
        <f t="shared" ref="FV33:FV41" si="387">IF(FU33="A",4,IF(FU33="B+",3.5,IF(FU33="B",3,IF(FU33="C+",2.5,IF(FU33="C",2,IF(FU33="D+",1.5,IF(FU33="D",1,0)))))))</f>
        <v>2</v>
      </c>
      <c r="FW33" s="539" t="str">
        <f t="shared" ref="FW33:FW41" si="388">TEXT(FV33,"0.0")</f>
        <v>2.0</v>
      </c>
      <c r="FX33" s="12">
        <v>3</v>
      </c>
      <c r="FY33" s="488">
        <v>3</v>
      </c>
      <c r="FZ33" s="559">
        <f t="shared" ref="FZ33:FZ40" si="389">CY33+DJ33+DU33+EF33+EQ33+FB33+FM33+FX33</f>
        <v>21</v>
      </c>
      <c r="GA33" s="354">
        <f t="shared" ref="GA33:GA40" si="390">(CW33*CY33+DH33*DJ33+DS33*DU33+ED33*EF33+EO33*EQ33+EZ33*FB33+FK33*FM33+FV33*FX33)/FZ33</f>
        <v>0.6428571428571429</v>
      </c>
      <c r="GB33" s="355" t="str">
        <f t="shared" ref="GB33:GB40" si="391">TEXT(GA33,"0.00")</f>
        <v>0.64</v>
      </c>
      <c r="GC33" s="672" t="str">
        <f t="shared" si="335"/>
        <v>Cảnh báo KQHT</v>
      </c>
      <c r="GD33" s="559">
        <f t="shared" si="336"/>
        <v>39</v>
      </c>
      <c r="GE33" s="354">
        <f t="shared" si="337"/>
        <v>0.94871794871794868</v>
      </c>
      <c r="GF33" s="355" t="str">
        <f t="shared" si="338"/>
        <v>0.95</v>
      </c>
      <c r="GG33" s="661">
        <f t="shared" si="339"/>
        <v>21</v>
      </c>
      <c r="GH33" s="789">
        <f>(FY33*FS33+FN33*FH33+FC33*EW33+ER33*EL33+EG33*EA33+DV33*DP33+DK33*DE33+CZ33*CT33+CG33*CA33+BV33*BP33+BK33*BE33+AZ33*AT33+AO33*AI33+AD33*X33)/GG33</f>
        <v>5.6142857142857139</v>
      </c>
      <c r="GI33" s="662">
        <f t="shared" si="340"/>
        <v>1.7619047619047619</v>
      </c>
      <c r="GJ33" s="663" t="str">
        <f t="shared" si="341"/>
        <v>Lên lớp</v>
      </c>
      <c r="GK33" s="705" t="s">
        <v>389</v>
      </c>
      <c r="GL33" s="774">
        <v>0</v>
      </c>
      <c r="GM33" s="420"/>
      <c r="GN33" s="420"/>
      <c r="GO33" s="6">
        <f>ROUND((GL33*0.4+GM33*0.6),1)</f>
        <v>0</v>
      </c>
      <c r="GP33" s="104">
        <f>ROUND(MAX((GL33*0.4+GM33*0.6),(GL33*0.4+GN33*0.6)),1)</f>
        <v>0</v>
      </c>
      <c r="GQ33" s="784" t="str">
        <f>TEXT(GP33,"0.0")</f>
        <v>0.0</v>
      </c>
      <c r="GR33" s="540" t="str">
        <f>IF(GP33&gt;=8.5,"A",IF(GP33&gt;=8,"B+",IF(GP33&gt;=7,"B",IF(GP33&gt;=6.5,"C+",IF(GP33&gt;=5.5,"C",IF(GP33&gt;=5,"D+",IF(GP33&gt;=4,"D","F")))))))</f>
        <v>F</v>
      </c>
      <c r="GS33" s="539">
        <f>IF(GR33="A",4,IF(GR33="B+",3.5,IF(GR33="B",3,IF(GR33="C+",2.5,IF(GR33="C",2,IF(GR33="D+",1.5,IF(GR33="D",1,0)))))))</f>
        <v>0</v>
      </c>
      <c r="GT33" s="539" t="str">
        <f>TEXT(GS33,"0.0")</f>
        <v>0.0</v>
      </c>
      <c r="GU33" s="12">
        <v>2</v>
      </c>
      <c r="GV33" s="110"/>
      <c r="GW33" s="706">
        <v>5.4</v>
      </c>
      <c r="GX33" s="420"/>
      <c r="GY33" s="420"/>
      <c r="GZ33" s="6">
        <f>ROUND((GW33*0.4+GX33*0.6),1)</f>
        <v>2.2000000000000002</v>
      </c>
      <c r="HA33" s="104">
        <f>ROUND(MAX((GW33*0.4+GX33*0.6),(GW33*0.4+GY33*0.6)),1)</f>
        <v>2.2000000000000002</v>
      </c>
      <c r="HB33" s="784" t="str">
        <f>TEXT(HA33,"0.0")</f>
        <v>2.2</v>
      </c>
      <c r="HC33" s="540" t="str">
        <f>IF(HA33&gt;=8.5,"A",IF(HA33&gt;=8,"B+",IF(HA33&gt;=7,"B",IF(HA33&gt;=6.5,"C+",IF(HA33&gt;=5.5,"C",IF(HA33&gt;=5,"D+",IF(HA33&gt;=4,"D","F")))))))</f>
        <v>F</v>
      </c>
      <c r="HD33" s="539">
        <f>IF(HC33="A",4,IF(HC33="B+",3.5,IF(HC33="B",3,IF(HC33="C+",2.5,IF(HC33="C",2,IF(HC33="D+",1.5,IF(HC33="D",1,0)))))))</f>
        <v>0</v>
      </c>
      <c r="HE33" s="539" t="str">
        <f>TEXT(HD33,"0.0")</f>
        <v>0.0</v>
      </c>
      <c r="HF33" s="12">
        <v>2</v>
      </c>
      <c r="HG33" s="110"/>
      <c r="HH33" s="774">
        <v>0</v>
      </c>
      <c r="HI33" s="420"/>
      <c r="HJ33" s="420"/>
      <c r="HK33" s="6">
        <f>ROUND((HH33*0.4+HI33*0.6),1)</f>
        <v>0</v>
      </c>
      <c r="HL33" s="104">
        <f>ROUND(MAX((HH33*0.4+HI33*0.6),(HH33*0.4+HJ33*0.6)),1)</f>
        <v>0</v>
      </c>
      <c r="HM33" s="784" t="str">
        <f>TEXT(HL33,"0.0")</f>
        <v>0.0</v>
      </c>
      <c r="HN33" s="540" t="str">
        <f>IF(HL33&gt;=8.5,"A",IF(HL33&gt;=8,"B+",IF(HL33&gt;=7,"B",IF(HL33&gt;=6.5,"C+",IF(HL33&gt;=5.5,"C",IF(HL33&gt;=5,"D+",IF(HL33&gt;=4,"D","F")))))))</f>
        <v>F</v>
      </c>
      <c r="HO33" s="539">
        <f>IF(HN33="A",4,IF(HN33="B+",3.5,IF(HN33="B",3,IF(HN33="C+",2.5,IF(HN33="C",2,IF(HN33="D+",1.5,IF(HN33="D",1,0)))))))</f>
        <v>0</v>
      </c>
      <c r="HP33" s="539" t="str">
        <f>TEXT(HO33,"0.0")</f>
        <v>0.0</v>
      </c>
      <c r="HQ33" s="12">
        <v>3</v>
      </c>
      <c r="HR33" s="110"/>
      <c r="HS33" s="774">
        <v>0</v>
      </c>
      <c r="HT33" s="420"/>
      <c r="HU33" s="420"/>
      <c r="HV33" s="6">
        <f>ROUND((HS33*0.4+HT33*0.6),1)</f>
        <v>0</v>
      </c>
      <c r="HW33" s="104">
        <f>ROUND(MAX((HS33*0.4+HT33*0.6),(HS33*0.4+HU33*0.6)),1)</f>
        <v>0</v>
      </c>
      <c r="HX33" s="784" t="str">
        <f>TEXT(HW33,"0.0")</f>
        <v>0.0</v>
      </c>
      <c r="HY33" s="540" t="str">
        <f>IF(HW33&gt;=8.5,"A",IF(HW33&gt;=8,"B+",IF(HW33&gt;=7,"B",IF(HW33&gt;=6.5,"C+",IF(HW33&gt;=5.5,"C",IF(HW33&gt;=5,"D+",IF(HW33&gt;=4,"D","F")))))))</f>
        <v>F</v>
      </c>
      <c r="HZ33" s="539">
        <f>IF(HY33="A",4,IF(HY33="B+",3.5,IF(HY33="B",3,IF(HY33="C+",2.5,IF(HY33="C",2,IF(HY33="D+",1.5,IF(HY33="D",1,0)))))))</f>
        <v>0</v>
      </c>
      <c r="IA33" s="539" t="str">
        <f>TEXT(HZ33,"0.0")</f>
        <v>0.0</v>
      </c>
      <c r="IB33" s="12">
        <v>3</v>
      </c>
      <c r="IC33" s="110"/>
      <c r="ID33" s="774">
        <v>0</v>
      </c>
      <c r="IE33" s="420"/>
      <c r="IF33" s="420"/>
      <c r="IG33" s="6">
        <f>ROUND((ID33*0.4+IE33*0.6),1)</f>
        <v>0</v>
      </c>
      <c r="IH33" s="104">
        <f>ROUND(MAX((ID33*0.4+IE33*0.6),(ID33*0.4+IF33*0.6)),1)</f>
        <v>0</v>
      </c>
      <c r="II33" s="784" t="str">
        <f>TEXT(IH33,"0.0")</f>
        <v>0.0</v>
      </c>
      <c r="IJ33" s="540" t="str">
        <f>IF(IH33&gt;=8.5,"A",IF(IH33&gt;=8,"B+",IF(IH33&gt;=7,"B",IF(IH33&gt;=6.5,"C+",IF(IH33&gt;=5.5,"C",IF(IH33&gt;=5,"D+",IF(IH33&gt;=4,"D","F")))))))</f>
        <v>F</v>
      </c>
      <c r="IK33" s="539">
        <f>IF(IJ33="A",4,IF(IJ33="B+",3.5,IF(IJ33="B",3,IF(IJ33="C+",2.5,IF(IJ33="C",2,IF(IJ33="D+",1.5,IF(IJ33="D",1,0)))))))</f>
        <v>0</v>
      </c>
      <c r="IL33" s="539" t="str">
        <f>TEXT(IK33,"0.0")</f>
        <v>0.0</v>
      </c>
      <c r="IM33" s="12">
        <v>3</v>
      </c>
      <c r="IN33" s="110"/>
      <c r="IO33" s="316">
        <v>7</v>
      </c>
      <c r="IP33" s="420"/>
      <c r="IQ33" s="420"/>
      <c r="IR33" s="6">
        <f>ROUND((IO33*0.4+IP33*0.6),1)</f>
        <v>2.8</v>
      </c>
      <c r="IS33" s="104">
        <f>ROUND(MAX((IO33*0.4+IP33*0.6),(IO33*0.4+IQ33*0.6)),1)</f>
        <v>2.8</v>
      </c>
      <c r="IT33" s="784" t="str">
        <f>TEXT(IS33,"0.0")</f>
        <v>2.8</v>
      </c>
      <c r="IU33" s="540" t="str">
        <f>IF(IS33&gt;=8.5,"A",IF(IS33&gt;=8,"B+",IF(IS33&gt;=7,"B",IF(IS33&gt;=6.5,"C+",IF(IS33&gt;=5.5,"C",IF(IS33&gt;=5,"D+",IF(IS33&gt;=4,"D","F")))))))</f>
        <v>F</v>
      </c>
      <c r="IV33" s="539">
        <f>IF(IU33="A",4,IF(IU33="B+",3.5,IF(IU33="B",3,IF(IU33="C+",2.5,IF(IU33="C",2,IF(IU33="D+",1.5,IF(IU33="D",1,0)))))))</f>
        <v>0</v>
      </c>
      <c r="IW33" s="539" t="str">
        <f>TEXT(IV33,"0.0")</f>
        <v>0.0</v>
      </c>
      <c r="IX33" s="12">
        <v>2</v>
      </c>
      <c r="IY33" s="110"/>
      <c r="IZ33" s="405"/>
      <c r="JI33" s="12">
        <v>3</v>
      </c>
      <c r="JJ33" s="113"/>
      <c r="JK33" s="774">
        <v>0</v>
      </c>
      <c r="JL33" s="875"/>
      <c r="JM33" s="420"/>
      <c r="JN33" s="6">
        <f>ROUND((JK33*0.4+JL33*0.6),1)</f>
        <v>0</v>
      </c>
      <c r="JO33" s="104">
        <f>ROUND(MAX((JK33*0.4+JL33*0.6),(JK33*0.4+JM33*0.6)),1)</f>
        <v>0</v>
      </c>
      <c r="JP33" s="784" t="str">
        <f>TEXT(JO33,"0.0")</f>
        <v>0.0</v>
      </c>
      <c r="JQ33" s="540" t="str">
        <f>IF(JO33&gt;=8.5,"A",IF(JO33&gt;=8,"B+",IF(JO33&gt;=7,"B",IF(JO33&gt;=6.5,"C+",IF(JO33&gt;=5.5,"C",IF(JO33&gt;=5,"D+",IF(JO33&gt;=4,"D","F")))))))</f>
        <v>F</v>
      </c>
      <c r="JR33" s="539">
        <f>IF(JQ33="A",4,IF(JQ33="B+",3.5,IF(JQ33="B",3,IF(JQ33="C+",2.5,IF(JQ33="C",2,IF(JQ33="D+",1.5,IF(JQ33="D",1,0)))))))</f>
        <v>0</v>
      </c>
      <c r="JS33" s="539" t="str">
        <f>TEXT(JR33,"0.0")</f>
        <v>0.0</v>
      </c>
      <c r="JT33" s="12">
        <v>1</v>
      </c>
      <c r="JU33" s="110"/>
      <c r="JV33" s="405"/>
      <c r="KE33" s="12">
        <v>1</v>
      </c>
      <c r="KF33" s="113"/>
      <c r="KG33" s="405"/>
      <c r="KU33" s="113"/>
      <c r="KV33" s="1035"/>
      <c r="KW33" s="1035"/>
      <c r="KX33" s="1035"/>
      <c r="KY33" s="1035"/>
      <c r="KZ33" s="1035"/>
      <c r="LA33" s="1035"/>
      <c r="LB33" s="1035"/>
      <c r="LC33" s="1035"/>
      <c r="LD33" s="1035"/>
      <c r="LE33" s="1035"/>
      <c r="LF33" s="1035"/>
      <c r="LG33" s="1035"/>
      <c r="LH33" s="1035"/>
      <c r="LI33" s="1035"/>
      <c r="LJ33" s="1035"/>
      <c r="LK33" s="1035"/>
      <c r="LL33" s="1035"/>
      <c r="LM33" s="1035"/>
      <c r="LN33" s="1035"/>
      <c r="LO33" s="1035"/>
      <c r="LP33" s="1035"/>
      <c r="LQ33" s="1035"/>
      <c r="LR33" s="1035"/>
      <c r="LS33" s="1035"/>
      <c r="LT33" s="1035"/>
      <c r="LU33" s="1035"/>
      <c r="LV33" s="1035"/>
      <c r="LW33" s="1035"/>
      <c r="LX33" s="1035"/>
      <c r="LY33" s="1035"/>
      <c r="LZ33" s="1035"/>
      <c r="MA33" s="1035"/>
      <c r="MB33" s="1035"/>
      <c r="MC33" s="383"/>
    </row>
    <row r="34" spans="1:341" ht="20.25" customHeight="1" x14ac:dyDescent="0.25">
      <c r="A34" s="273">
        <v>50</v>
      </c>
      <c r="B34" s="273" t="s">
        <v>23</v>
      </c>
      <c r="C34" s="273" t="s">
        <v>182</v>
      </c>
      <c r="D34" s="391" t="s">
        <v>183</v>
      </c>
      <c r="E34" s="392" t="s">
        <v>68</v>
      </c>
      <c r="F34" s="471" t="s">
        <v>1649</v>
      </c>
      <c r="G34" s="101" t="s">
        <v>184</v>
      </c>
      <c r="H34" s="273" t="s">
        <v>28</v>
      </c>
      <c r="I34" s="215" t="s">
        <v>185</v>
      </c>
      <c r="J34" s="257">
        <v>6.3</v>
      </c>
      <c r="K34" s="784" t="str">
        <f>TEXT(J34,"0.0")</f>
        <v>6.3</v>
      </c>
      <c r="L34" s="540" t="str">
        <f t="shared" si="299"/>
        <v>C</v>
      </c>
      <c r="M34" s="539">
        <f t="shared" si="300"/>
        <v>2</v>
      </c>
      <c r="N34" s="208" t="str">
        <f t="shared" si="301"/>
        <v>2.0</v>
      </c>
      <c r="O34" s="257">
        <v>7.7</v>
      </c>
      <c r="P34" s="784" t="str">
        <f>TEXT(O34,"0.0")</f>
        <v>7.7</v>
      </c>
      <c r="Q34" s="540" t="str">
        <f t="shared" si="302"/>
        <v>B</v>
      </c>
      <c r="R34" s="539">
        <f t="shared" si="303"/>
        <v>3</v>
      </c>
      <c r="S34" s="208" t="str">
        <f t="shared" si="304"/>
        <v>3.0</v>
      </c>
      <c r="T34" s="257">
        <v>7.7</v>
      </c>
      <c r="U34" s="273">
        <v>7</v>
      </c>
      <c r="V34" s="20"/>
      <c r="W34" s="6">
        <f t="shared" si="305"/>
        <v>7.3</v>
      </c>
      <c r="X34" s="104">
        <f t="shared" si="306"/>
        <v>7.3</v>
      </c>
      <c r="Y34" s="784" t="str">
        <f>TEXT(X34,"0.0")</f>
        <v>7.3</v>
      </c>
      <c r="Z34" s="540" t="str">
        <f t="shared" si="307"/>
        <v>B</v>
      </c>
      <c r="AA34" s="539">
        <f t="shared" si="308"/>
        <v>3</v>
      </c>
      <c r="AB34" s="539" t="str">
        <f t="shared" si="309"/>
        <v>3.0</v>
      </c>
      <c r="AC34" s="12">
        <v>3</v>
      </c>
      <c r="AD34" s="112">
        <v>3</v>
      </c>
      <c r="AE34" s="257">
        <v>6</v>
      </c>
      <c r="AF34" s="699">
        <v>3</v>
      </c>
      <c r="AG34" s="20"/>
      <c r="AH34" s="163">
        <f t="shared" si="310"/>
        <v>4.2</v>
      </c>
      <c r="AI34" s="164">
        <f t="shared" si="311"/>
        <v>4.2</v>
      </c>
      <c r="AJ34" s="786" t="str">
        <f>TEXT(AI34,"0.0")</f>
        <v>4.2</v>
      </c>
      <c r="AK34" s="158" t="str">
        <f t="shared" si="312"/>
        <v>D</v>
      </c>
      <c r="AL34" s="165">
        <f t="shared" si="313"/>
        <v>1</v>
      </c>
      <c r="AM34" s="165" t="str">
        <f t="shared" si="314"/>
        <v>1.0</v>
      </c>
      <c r="AN34" s="378">
        <v>3</v>
      </c>
      <c r="AO34" s="314">
        <v>3</v>
      </c>
      <c r="AP34" s="120">
        <v>9.3000000000000007</v>
      </c>
      <c r="AQ34" s="273">
        <v>10</v>
      </c>
      <c r="AR34" s="20"/>
      <c r="AS34" s="6">
        <f t="shared" si="315"/>
        <v>9.6999999999999993</v>
      </c>
      <c r="AT34" s="104">
        <f t="shared" si="316"/>
        <v>9.6999999999999993</v>
      </c>
      <c r="AU34" s="784" t="str">
        <f>TEXT(AT34,"0.0")</f>
        <v>9.7</v>
      </c>
      <c r="AV34" s="540" t="str">
        <f t="shared" si="317"/>
        <v>A</v>
      </c>
      <c r="AW34" s="539">
        <f t="shared" si="318"/>
        <v>4</v>
      </c>
      <c r="AX34" s="539" t="str">
        <f t="shared" si="319"/>
        <v>4.0</v>
      </c>
      <c r="AY34" s="12">
        <v>3</v>
      </c>
      <c r="AZ34" s="112">
        <v>3</v>
      </c>
      <c r="BA34" s="706">
        <v>6.8</v>
      </c>
      <c r="BB34" s="699">
        <v>7</v>
      </c>
      <c r="BC34" s="20"/>
      <c r="BD34" s="6">
        <f t="shared" si="320"/>
        <v>6.9</v>
      </c>
      <c r="BE34" s="104">
        <f t="shared" si="321"/>
        <v>6.9</v>
      </c>
      <c r="BF34" s="784" t="str">
        <f>TEXT(BE34,"0.0")</f>
        <v>6.9</v>
      </c>
      <c r="BG34" s="540" t="str">
        <f t="shared" si="322"/>
        <v>C+</v>
      </c>
      <c r="BH34" s="539">
        <f t="shared" si="323"/>
        <v>2.5</v>
      </c>
      <c r="BI34" s="539" t="str">
        <f t="shared" si="324"/>
        <v>2.5</v>
      </c>
      <c r="BJ34" s="12">
        <v>4</v>
      </c>
      <c r="BK34" s="112">
        <v>4</v>
      </c>
      <c r="BL34" s="706">
        <v>5</v>
      </c>
      <c r="BM34" s="699">
        <v>3</v>
      </c>
      <c r="BN34" s="699">
        <v>9</v>
      </c>
      <c r="BO34" s="6">
        <f t="shared" si="325"/>
        <v>3.8</v>
      </c>
      <c r="BP34" s="104">
        <f t="shared" si="326"/>
        <v>7.4</v>
      </c>
      <c r="BQ34" s="784" t="str">
        <f>TEXT(BP34,"0.0")</f>
        <v>7.4</v>
      </c>
      <c r="BR34" s="540" t="str">
        <f t="shared" si="327"/>
        <v>B</v>
      </c>
      <c r="BS34" s="539">
        <f t="shared" si="328"/>
        <v>3</v>
      </c>
      <c r="BT34" s="539" t="str">
        <f t="shared" si="329"/>
        <v>3.0</v>
      </c>
      <c r="BU34" s="12">
        <v>3</v>
      </c>
      <c r="BV34" s="110">
        <v>3</v>
      </c>
      <c r="BW34" s="706">
        <v>6.3</v>
      </c>
      <c r="BX34" s="420">
        <v>9</v>
      </c>
      <c r="BY34" s="420"/>
      <c r="BZ34" s="6">
        <f t="shared" si="330"/>
        <v>7.9</v>
      </c>
      <c r="CA34" s="104">
        <f t="shared" si="331"/>
        <v>7.9</v>
      </c>
      <c r="CB34" s="784" t="str">
        <f>TEXT(CA34,"0.0")</f>
        <v>7.9</v>
      </c>
      <c r="CC34" s="540" t="str">
        <f t="shared" si="332"/>
        <v>B</v>
      </c>
      <c r="CD34" s="539">
        <f t="shared" si="333"/>
        <v>3</v>
      </c>
      <c r="CE34" s="539" t="str">
        <f t="shared" si="334"/>
        <v>3.0</v>
      </c>
      <c r="CF34" s="12">
        <v>2</v>
      </c>
      <c r="CG34" s="110">
        <v>2</v>
      </c>
      <c r="CH34" s="365">
        <f t="shared" si="342"/>
        <v>18</v>
      </c>
      <c r="CI34" s="363">
        <f t="shared" si="343"/>
        <v>2.7222222222222223</v>
      </c>
      <c r="CJ34" s="355" t="str">
        <f t="shared" si="344"/>
        <v>2.72</v>
      </c>
      <c r="CK34" s="356" t="str">
        <f t="shared" si="345"/>
        <v>Lên lớp</v>
      </c>
      <c r="CL34" s="357">
        <f t="shared" si="346"/>
        <v>18</v>
      </c>
      <c r="CM34" s="358">
        <f t="shared" si="347"/>
        <v>2.7222222222222223</v>
      </c>
      <c r="CN34" s="356" t="str">
        <f t="shared" si="348"/>
        <v>Lên lớp</v>
      </c>
      <c r="CO34" s="288"/>
      <c r="CP34" s="706">
        <v>9</v>
      </c>
      <c r="CQ34" s="699">
        <v>9</v>
      </c>
      <c r="CR34" s="699"/>
      <c r="CS34" s="6">
        <f t="shared" si="349"/>
        <v>9</v>
      </c>
      <c r="CT34" s="104">
        <f t="shared" si="350"/>
        <v>9</v>
      </c>
      <c r="CU34" s="784" t="str">
        <f>TEXT(CT34,"0.0")</f>
        <v>9.0</v>
      </c>
      <c r="CV34" s="540" t="str">
        <f t="shared" si="351"/>
        <v>A</v>
      </c>
      <c r="CW34" s="539">
        <f t="shared" si="352"/>
        <v>4</v>
      </c>
      <c r="CX34" s="539" t="str">
        <f t="shared" si="353"/>
        <v>4.0</v>
      </c>
      <c r="CY34" s="12">
        <v>2</v>
      </c>
      <c r="CZ34" s="488">
        <v>2</v>
      </c>
      <c r="DA34" s="120">
        <v>8.6</v>
      </c>
      <c r="DB34" s="273">
        <v>7</v>
      </c>
      <c r="DC34" s="273"/>
      <c r="DD34" s="6">
        <f t="shared" si="354"/>
        <v>7.6</v>
      </c>
      <c r="DE34" s="104">
        <f t="shared" si="355"/>
        <v>7.6</v>
      </c>
      <c r="DF34" s="784" t="str">
        <f>TEXT(DE34,"0.0")</f>
        <v>7.6</v>
      </c>
      <c r="DG34" s="540" t="str">
        <f t="shared" si="356"/>
        <v>B</v>
      </c>
      <c r="DH34" s="539">
        <f t="shared" si="357"/>
        <v>3</v>
      </c>
      <c r="DI34" s="539" t="str">
        <f t="shared" si="358"/>
        <v>3.0</v>
      </c>
      <c r="DJ34" s="12">
        <v>3</v>
      </c>
      <c r="DK34" s="488">
        <v>3</v>
      </c>
      <c r="DL34" s="316">
        <v>5.9</v>
      </c>
      <c r="DM34" s="699">
        <v>6</v>
      </c>
      <c r="DN34" s="699"/>
      <c r="DO34" s="6">
        <f t="shared" si="359"/>
        <v>6</v>
      </c>
      <c r="DP34" s="104">
        <f t="shared" si="360"/>
        <v>6</v>
      </c>
      <c r="DQ34" s="784" t="str">
        <f>TEXT(DP34,"0.0")</f>
        <v>6.0</v>
      </c>
      <c r="DR34" s="540" t="str">
        <f t="shared" si="361"/>
        <v>C</v>
      </c>
      <c r="DS34" s="539">
        <f t="shared" si="362"/>
        <v>2</v>
      </c>
      <c r="DT34" s="539" t="str">
        <f t="shared" si="363"/>
        <v>2.0</v>
      </c>
      <c r="DU34" s="12">
        <v>2</v>
      </c>
      <c r="DV34" s="488">
        <v>2</v>
      </c>
      <c r="DW34" s="706">
        <v>6.6</v>
      </c>
      <c r="DX34" s="699">
        <v>5</v>
      </c>
      <c r="DY34" s="699"/>
      <c r="DZ34" s="6">
        <f t="shared" si="364"/>
        <v>5.6</v>
      </c>
      <c r="EA34" s="104">
        <f t="shared" si="365"/>
        <v>5.6</v>
      </c>
      <c r="EB34" s="784" t="str">
        <f>TEXT(EA34,"0.0")</f>
        <v>5.6</v>
      </c>
      <c r="EC34" s="540" t="str">
        <f t="shared" si="366"/>
        <v>C</v>
      </c>
      <c r="ED34" s="539">
        <f t="shared" si="367"/>
        <v>2</v>
      </c>
      <c r="EE34" s="539" t="str">
        <f t="shared" si="368"/>
        <v>2.0</v>
      </c>
      <c r="EF34" s="12">
        <v>2</v>
      </c>
      <c r="EG34" s="488">
        <v>2</v>
      </c>
      <c r="EH34" s="706">
        <v>6.7</v>
      </c>
      <c r="EI34" s="699">
        <v>7</v>
      </c>
      <c r="EJ34" s="699"/>
      <c r="EK34" s="6">
        <f t="shared" si="369"/>
        <v>6.9</v>
      </c>
      <c r="EL34" s="104">
        <f t="shared" si="370"/>
        <v>6.9</v>
      </c>
      <c r="EM34" s="784" t="str">
        <f>TEXT(EL34,"0.0")</f>
        <v>6.9</v>
      </c>
      <c r="EN34" s="540" t="str">
        <f t="shared" si="371"/>
        <v>C+</v>
      </c>
      <c r="EO34" s="539">
        <f t="shared" si="372"/>
        <v>2.5</v>
      </c>
      <c r="EP34" s="539" t="str">
        <f t="shared" si="373"/>
        <v>2.5</v>
      </c>
      <c r="EQ34" s="12">
        <v>4</v>
      </c>
      <c r="ER34" s="488">
        <v>4</v>
      </c>
      <c r="ES34" s="706">
        <v>5.6</v>
      </c>
      <c r="ET34" s="699">
        <v>6</v>
      </c>
      <c r="EU34" s="699"/>
      <c r="EV34" s="6">
        <f t="shared" si="374"/>
        <v>5.8</v>
      </c>
      <c r="EW34" s="104">
        <f t="shared" si="375"/>
        <v>5.8</v>
      </c>
      <c r="EX34" s="784" t="str">
        <f>TEXT(EW34,"0.0")</f>
        <v>5.8</v>
      </c>
      <c r="EY34" s="540" t="str">
        <f t="shared" si="376"/>
        <v>C</v>
      </c>
      <c r="EZ34" s="539">
        <f t="shared" si="377"/>
        <v>2</v>
      </c>
      <c r="FA34" s="539" t="str">
        <f t="shared" si="378"/>
        <v>2.0</v>
      </c>
      <c r="FB34" s="12">
        <v>2</v>
      </c>
      <c r="FC34" s="488">
        <v>2</v>
      </c>
      <c r="FD34" s="316">
        <v>5.7</v>
      </c>
      <c r="FE34" s="699">
        <v>6</v>
      </c>
      <c r="FF34" s="699"/>
      <c r="FG34" s="6">
        <f t="shared" si="379"/>
        <v>5.9</v>
      </c>
      <c r="FH34" s="104">
        <f t="shared" si="380"/>
        <v>5.9</v>
      </c>
      <c r="FI34" s="784" t="str">
        <f>TEXT(FH34,"0.0")</f>
        <v>5.9</v>
      </c>
      <c r="FJ34" s="540" t="str">
        <f t="shared" si="381"/>
        <v>C</v>
      </c>
      <c r="FK34" s="539">
        <f t="shared" si="382"/>
        <v>2</v>
      </c>
      <c r="FL34" s="539" t="str">
        <f t="shared" si="383"/>
        <v>2.0</v>
      </c>
      <c r="FM34" s="12">
        <v>3</v>
      </c>
      <c r="FN34" s="488">
        <v>3</v>
      </c>
      <c r="FO34" s="316">
        <v>7.1</v>
      </c>
      <c r="FP34" s="699">
        <v>6</v>
      </c>
      <c r="FQ34" s="699"/>
      <c r="FR34" s="6">
        <f t="shared" si="384"/>
        <v>6.4</v>
      </c>
      <c r="FS34" s="104">
        <f t="shared" si="385"/>
        <v>6.4</v>
      </c>
      <c r="FT34" s="784" t="str">
        <f>TEXT(FS34,"0.0")</f>
        <v>6.4</v>
      </c>
      <c r="FU34" s="540" t="str">
        <f t="shared" si="386"/>
        <v>C</v>
      </c>
      <c r="FV34" s="539">
        <f t="shared" si="387"/>
        <v>2</v>
      </c>
      <c r="FW34" s="539" t="str">
        <f t="shared" si="388"/>
        <v>2.0</v>
      </c>
      <c r="FX34" s="12">
        <v>3</v>
      </c>
      <c r="FY34" s="488">
        <v>3</v>
      </c>
      <c r="FZ34" s="559">
        <f t="shared" si="389"/>
        <v>21</v>
      </c>
      <c r="GA34" s="354">
        <f t="shared" si="390"/>
        <v>2.4285714285714284</v>
      </c>
      <c r="GB34" s="355" t="str">
        <f t="shared" si="391"/>
        <v>2.43</v>
      </c>
      <c r="GC34" s="699" t="str">
        <f t="shared" si="335"/>
        <v>Lên lớp</v>
      </c>
      <c r="GD34" s="559">
        <f t="shared" si="336"/>
        <v>39</v>
      </c>
      <c r="GE34" s="354">
        <f t="shared" si="337"/>
        <v>2.5641025641025643</v>
      </c>
      <c r="GF34" s="355" t="str">
        <f t="shared" si="338"/>
        <v>2.56</v>
      </c>
      <c r="GG34" s="661">
        <f t="shared" si="339"/>
        <v>39</v>
      </c>
      <c r="GH34" s="789">
        <f>(FY34*FS34+FN34*FH34+FC34*EW34+ER34*EL34+EG34*EA34+DV34*DP34+DK34*DE34+CZ34*CT34+CG34*CA34+BV34*BP34+BK34*BE34+AZ34*AT34+AO34*AI34+AD34*X34)/GG34</f>
        <v>6.9051282051282055</v>
      </c>
      <c r="GI34" s="662">
        <f t="shared" si="340"/>
        <v>2.5641025641025643</v>
      </c>
      <c r="GJ34" s="663" t="str">
        <f t="shared" si="341"/>
        <v>Lên lớp</v>
      </c>
      <c r="GK34" s="288"/>
      <c r="GL34" s="706">
        <v>6.3</v>
      </c>
      <c r="GM34" s="420"/>
      <c r="GN34" s="420"/>
      <c r="GO34" s="6">
        <f>ROUND((GL34*0.4+GM34*0.6),1)</f>
        <v>2.5</v>
      </c>
      <c r="GP34" s="104">
        <f>ROUND(MAX((GL34*0.4+GM34*0.6),(GL34*0.4+GN34*0.6)),1)</f>
        <v>2.5</v>
      </c>
      <c r="GQ34" s="784" t="str">
        <f>TEXT(GP34,"0.0")</f>
        <v>2.5</v>
      </c>
      <c r="GR34" s="540" t="str">
        <f>IF(GP34&gt;=8.5,"A",IF(GP34&gt;=8,"B+",IF(GP34&gt;=7,"B",IF(GP34&gt;=6.5,"C+",IF(GP34&gt;=5.5,"C",IF(GP34&gt;=5,"D+",IF(GP34&gt;=4,"D","F")))))))</f>
        <v>F</v>
      </c>
      <c r="GS34" s="539">
        <f>IF(GR34="A",4,IF(GR34="B+",3.5,IF(GR34="B",3,IF(GR34="C+",2.5,IF(GR34="C",2,IF(GR34="D+",1.5,IF(GR34="D",1,0)))))))</f>
        <v>0</v>
      </c>
      <c r="GT34" s="539" t="str">
        <f>TEXT(GS34,"0.0")</f>
        <v>0.0</v>
      </c>
      <c r="GU34" s="12">
        <v>2</v>
      </c>
      <c r="GV34" s="110"/>
      <c r="GW34" s="706">
        <v>5</v>
      </c>
      <c r="GX34" s="420">
        <v>6</v>
      </c>
      <c r="GY34" s="420"/>
      <c r="GZ34" s="6">
        <f>ROUND((GW34*0.4+GX34*0.6),1)</f>
        <v>5.6</v>
      </c>
      <c r="HA34" s="104">
        <f>ROUND(MAX((GW34*0.4+GX34*0.6),(GW34*0.4+GY34*0.6)),1)</f>
        <v>5.6</v>
      </c>
      <c r="HB34" s="784" t="str">
        <f>TEXT(HA34,"0.0")</f>
        <v>5.6</v>
      </c>
      <c r="HC34" s="540" t="str">
        <f>IF(HA34&gt;=8.5,"A",IF(HA34&gt;=8,"B+",IF(HA34&gt;=7,"B",IF(HA34&gt;=6.5,"C+",IF(HA34&gt;=5.5,"C",IF(HA34&gt;=5,"D+",IF(HA34&gt;=4,"D","F")))))))</f>
        <v>C</v>
      </c>
      <c r="HD34" s="539">
        <f>IF(HC34="A",4,IF(HC34="B+",3.5,IF(HC34="B",3,IF(HC34="C+",2.5,IF(HC34="C",2,IF(HC34="D+",1.5,IF(HC34="D",1,0)))))))</f>
        <v>2</v>
      </c>
      <c r="HE34" s="539" t="str">
        <f>TEXT(HD34,"0.0")</f>
        <v>2.0</v>
      </c>
      <c r="HF34" s="12">
        <v>2</v>
      </c>
      <c r="HG34" s="110">
        <v>2</v>
      </c>
      <c r="HH34" s="706">
        <v>6.1</v>
      </c>
      <c r="HI34" s="880"/>
      <c r="HJ34" s="20"/>
      <c r="HK34" s="20"/>
      <c r="HL34" s="20"/>
      <c r="HM34" s="20"/>
      <c r="HN34" s="20"/>
      <c r="HO34" s="20"/>
      <c r="HP34" s="20"/>
      <c r="HQ34" s="12">
        <v>3</v>
      </c>
      <c r="HR34" s="113"/>
      <c r="HS34" s="775">
        <v>3.3</v>
      </c>
      <c r="HT34" s="20"/>
      <c r="HU34" s="20"/>
      <c r="HV34" s="20"/>
      <c r="HW34" s="20"/>
      <c r="HX34" s="20"/>
      <c r="HY34" s="20"/>
      <c r="HZ34" s="20"/>
      <c r="IA34" s="20"/>
      <c r="IB34" s="12">
        <v>3</v>
      </c>
      <c r="IC34" s="113"/>
      <c r="ID34" s="706">
        <v>6.4</v>
      </c>
      <c r="IE34" s="846"/>
      <c r="IF34" s="297"/>
      <c r="IG34" s="20"/>
      <c r="IH34" s="20"/>
      <c r="II34" s="20"/>
      <c r="IJ34" s="20"/>
      <c r="IK34" s="20"/>
      <c r="IL34" s="20"/>
      <c r="IM34" s="12">
        <v>3</v>
      </c>
      <c r="IN34" s="113"/>
      <c r="IO34" s="775">
        <v>0</v>
      </c>
      <c r="IP34" s="420"/>
      <c r="IQ34" s="420"/>
      <c r="IR34" s="6">
        <f>ROUND((IO34*0.4+IP34*0.6),1)</f>
        <v>0</v>
      </c>
      <c r="IS34" s="104">
        <f>ROUND(MAX((IO34*0.4+IP34*0.6),(IO34*0.4+IQ34*0.6)),1)</f>
        <v>0</v>
      </c>
      <c r="IT34" s="784" t="str">
        <f>TEXT(IS34,"0.0")</f>
        <v>0.0</v>
      </c>
      <c r="IU34" s="540" t="str">
        <f>IF(IS34&gt;=8.5,"A",IF(IS34&gt;=8,"B+",IF(IS34&gt;=7,"B",IF(IS34&gt;=6.5,"C+",IF(IS34&gt;=5.5,"C",IF(IS34&gt;=5,"D+",IF(IS34&gt;=4,"D","F")))))))</f>
        <v>F</v>
      </c>
      <c r="IV34" s="539">
        <f>IF(IU34="A",4,IF(IU34="B+",3.5,IF(IU34="B",3,IF(IU34="C+",2.5,IF(IU34="C",2,IF(IU34="D+",1.5,IF(IU34="D",1,0)))))))</f>
        <v>0</v>
      </c>
      <c r="IW34" s="539" t="str">
        <f>TEXT(IV34,"0.0")</f>
        <v>0.0</v>
      </c>
      <c r="IX34" s="12">
        <v>2</v>
      </c>
      <c r="IY34" s="110"/>
      <c r="IZ34" s="405"/>
      <c r="JA34" s="20"/>
      <c r="JB34" s="20"/>
      <c r="JC34" s="20"/>
      <c r="JD34" s="20"/>
      <c r="JE34" s="20"/>
      <c r="JF34" s="20"/>
      <c r="JG34" s="20"/>
      <c r="JH34" s="20"/>
      <c r="JI34" s="12">
        <v>3</v>
      </c>
      <c r="JJ34" s="113"/>
      <c r="JK34" s="405"/>
      <c r="JL34" s="20"/>
      <c r="JM34" s="20"/>
      <c r="JN34" s="20"/>
      <c r="JO34" s="20"/>
      <c r="JP34" s="20"/>
      <c r="JQ34" s="20"/>
      <c r="JR34" s="20"/>
      <c r="JS34" s="20"/>
      <c r="JT34" s="12">
        <v>1</v>
      </c>
      <c r="JU34" s="113"/>
      <c r="JV34" s="711"/>
      <c r="JW34" s="11"/>
      <c r="JX34" s="11"/>
      <c r="JY34" s="11"/>
      <c r="JZ34" s="11"/>
      <c r="KA34" s="11"/>
      <c r="KB34" s="11"/>
      <c r="KC34" s="11"/>
      <c r="KD34" s="11"/>
      <c r="KE34" s="12">
        <v>1</v>
      </c>
      <c r="KF34" s="712"/>
      <c r="KG34" s="7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712"/>
      <c r="KV34" s="1036"/>
      <c r="KW34" s="1036"/>
      <c r="KX34" s="1036"/>
      <c r="KY34" s="1036"/>
      <c r="KZ34" s="1036"/>
      <c r="LA34" s="1036"/>
      <c r="LB34" s="1036"/>
      <c r="LC34" s="1036"/>
      <c r="LD34" s="1036"/>
      <c r="LE34" s="1036"/>
      <c r="LF34" s="1036"/>
      <c r="LG34" s="1036"/>
      <c r="LH34" s="1036"/>
      <c r="LI34" s="1036"/>
      <c r="LJ34" s="1036"/>
      <c r="LK34" s="1036"/>
      <c r="LL34" s="1036"/>
      <c r="LM34" s="1036"/>
      <c r="LN34" s="1036"/>
      <c r="LO34" s="1036"/>
      <c r="LP34" s="1036"/>
      <c r="LQ34" s="1036"/>
      <c r="LR34" s="1036"/>
      <c r="LS34" s="1036"/>
      <c r="LT34" s="1036"/>
      <c r="LU34" s="1036"/>
      <c r="LV34" s="1036"/>
      <c r="LW34" s="1036"/>
      <c r="LX34" s="1036"/>
      <c r="LY34" s="1036"/>
      <c r="LZ34" s="1036"/>
      <c r="MA34" s="1036"/>
      <c r="MB34" s="1036"/>
    </row>
    <row r="35" spans="1:341" ht="20.25" customHeight="1" x14ac:dyDescent="0.25">
      <c r="A35" s="273">
        <v>46</v>
      </c>
      <c r="B35" s="273" t="s">
        <v>23</v>
      </c>
      <c r="C35" s="273" t="s">
        <v>170</v>
      </c>
      <c r="D35" s="478" t="s">
        <v>112</v>
      </c>
      <c r="E35" s="693" t="s">
        <v>171</v>
      </c>
      <c r="F35" s="485" t="s">
        <v>1217</v>
      </c>
      <c r="G35" s="101" t="s">
        <v>172</v>
      </c>
      <c r="H35" s="273" t="s">
        <v>28</v>
      </c>
      <c r="I35" s="215" t="s">
        <v>162</v>
      </c>
      <c r="J35" s="257">
        <v>7</v>
      </c>
      <c r="K35" s="237"/>
      <c r="L35" s="540" t="str">
        <f t="shared" si="299"/>
        <v>B</v>
      </c>
      <c r="M35" s="539">
        <f t="shared" si="300"/>
        <v>3</v>
      </c>
      <c r="N35" s="208" t="str">
        <f t="shared" si="301"/>
        <v>3.0</v>
      </c>
      <c r="O35" s="257"/>
      <c r="P35" s="237"/>
      <c r="Q35" s="540" t="str">
        <f t="shared" si="302"/>
        <v>F</v>
      </c>
      <c r="R35" s="539">
        <f t="shared" si="303"/>
        <v>0</v>
      </c>
      <c r="S35" s="208" t="str">
        <f t="shared" si="304"/>
        <v>0.0</v>
      </c>
      <c r="T35" s="257"/>
      <c r="U35" s="273"/>
      <c r="V35" s="20"/>
      <c r="W35" s="6">
        <f t="shared" si="305"/>
        <v>0</v>
      </c>
      <c r="X35" s="104">
        <f t="shared" si="306"/>
        <v>0</v>
      </c>
      <c r="Y35" s="104"/>
      <c r="Z35" s="540" t="str">
        <f t="shared" si="307"/>
        <v>F</v>
      </c>
      <c r="AA35" s="539">
        <f t="shared" si="308"/>
        <v>0</v>
      </c>
      <c r="AB35" s="539" t="str">
        <f t="shared" si="309"/>
        <v>0.0</v>
      </c>
      <c r="AC35" s="12">
        <v>3</v>
      </c>
      <c r="AD35" s="112"/>
      <c r="AE35" s="265">
        <v>2</v>
      </c>
      <c r="AF35" s="699"/>
      <c r="AG35" s="20"/>
      <c r="AH35" s="163">
        <f t="shared" si="310"/>
        <v>0.8</v>
      </c>
      <c r="AI35" s="164">
        <f t="shared" si="311"/>
        <v>0.8</v>
      </c>
      <c r="AJ35" s="164"/>
      <c r="AK35" s="158" t="str">
        <f t="shared" si="312"/>
        <v>F</v>
      </c>
      <c r="AL35" s="165">
        <f t="shared" si="313"/>
        <v>0</v>
      </c>
      <c r="AM35" s="165" t="str">
        <f t="shared" si="314"/>
        <v>0.0</v>
      </c>
      <c r="AN35" s="378">
        <v>3</v>
      </c>
      <c r="AO35" s="314"/>
      <c r="AP35" s="274">
        <v>2.7</v>
      </c>
      <c r="AQ35" s="273"/>
      <c r="AR35" s="20"/>
      <c r="AS35" s="6">
        <f t="shared" si="315"/>
        <v>1.1000000000000001</v>
      </c>
      <c r="AT35" s="104">
        <f t="shared" si="316"/>
        <v>1.1000000000000001</v>
      </c>
      <c r="AU35" s="104"/>
      <c r="AV35" s="540" t="str">
        <f t="shared" si="317"/>
        <v>F</v>
      </c>
      <c r="AW35" s="539">
        <f t="shared" si="318"/>
        <v>0</v>
      </c>
      <c r="AX35" s="539" t="str">
        <f t="shared" si="319"/>
        <v>0.0</v>
      </c>
      <c r="AY35" s="12">
        <v>3</v>
      </c>
      <c r="AZ35" s="112"/>
      <c r="BA35" s="248">
        <v>1.2</v>
      </c>
      <c r="BB35" s="699"/>
      <c r="BC35" s="20"/>
      <c r="BD35" s="6">
        <f t="shared" si="320"/>
        <v>0.5</v>
      </c>
      <c r="BE35" s="104">
        <f t="shared" si="321"/>
        <v>0.5</v>
      </c>
      <c r="BF35" s="104"/>
      <c r="BG35" s="540" t="str">
        <f t="shared" si="322"/>
        <v>F</v>
      </c>
      <c r="BH35" s="539">
        <f t="shared" si="323"/>
        <v>0</v>
      </c>
      <c r="BI35" s="539" t="str">
        <f t="shared" si="324"/>
        <v>0.0</v>
      </c>
      <c r="BJ35" s="12">
        <v>4</v>
      </c>
      <c r="BK35" s="112"/>
      <c r="BL35" s="248">
        <v>0</v>
      </c>
      <c r="BM35" s="699"/>
      <c r="BN35" s="699"/>
      <c r="BO35" s="6">
        <f t="shared" si="325"/>
        <v>0</v>
      </c>
      <c r="BP35" s="104">
        <f t="shared" si="326"/>
        <v>0</v>
      </c>
      <c r="BQ35" s="104"/>
      <c r="BR35" s="540" t="str">
        <f t="shared" si="327"/>
        <v>F</v>
      </c>
      <c r="BS35" s="539">
        <f t="shared" si="328"/>
        <v>0</v>
      </c>
      <c r="BT35" s="539" t="str">
        <f t="shared" si="329"/>
        <v>0.0</v>
      </c>
      <c r="BU35" s="12">
        <v>3</v>
      </c>
      <c r="BV35" s="110"/>
      <c r="BW35" s="248">
        <v>0</v>
      </c>
      <c r="BX35" s="420"/>
      <c r="BY35" s="420"/>
      <c r="BZ35" s="6">
        <f t="shared" si="330"/>
        <v>0</v>
      </c>
      <c r="CA35" s="104">
        <f t="shared" si="331"/>
        <v>0</v>
      </c>
      <c r="CB35" s="104"/>
      <c r="CC35" s="540" t="str">
        <f t="shared" si="332"/>
        <v>F</v>
      </c>
      <c r="CD35" s="539">
        <f t="shared" si="333"/>
        <v>0</v>
      </c>
      <c r="CE35" s="539" t="str">
        <f t="shared" si="334"/>
        <v>0.0</v>
      </c>
      <c r="CF35" s="12">
        <v>2</v>
      </c>
      <c r="CG35" s="110"/>
      <c r="CH35" s="365">
        <f t="shared" si="342"/>
        <v>18</v>
      </c>
      <c r="CI35" s="363">
        <f t="shared" si="343"/>
        <v>0</v>
      </c>
      <c r="CJ35" s="355" t="str">
        <f t="shared" si="344"/>
        <v>0.00</v>
      </c>
      <c r="CK35" s="442" t="str">
        <f t="shared" si="345"/>
        <v>Cảnh báo KQHT</v>
      </c>
      <c r="CL35" s="357">
        <f t="shared" si="346"/>
        <v>0</v>
      </c>
      <c r="CM35" s="358" t="e">
        <f t="shared" si="347"/>
        <v>#DIV/0!</v>
      </c>
      <c r="CN35" s="356" t="e">
        <f t="shared" si="348"/>
        <v>#DIV/0!</v>
      </c>
      <c r="CO35" s="480" t="s">
        <v>389</v>
      </c>
      <c r="CP35" s="706"/>
      <c r="CQ35" s="699"/>
      <c r="CR35" s="699"/>
      <c r="CS35" s="6">
        <f t="shared" si="349"/>
        <v>0</v>
      </c>
      <c r="CT35" s="104">
        <f t="shared" si="350"/>
        <v>0</v>
      </c>
      <c r="CU35" s="104"/>
      <c r="CV35" s="540" t="str">
        <f t="shared" si="351"/>
        <v>F</v>
      </c>
      <c r="CW35" s="539">
        <f t="shared" si="352"/>
        <v>0</v>
      </c>
      <c r="CX35" s="539" t="str">
        <f t="shared" si="353"/>
        <v>0.0</v>
      </c>
      <c r="CY35" s="12">
        <v>2</v>
      </c>
      <c r="CZ35" s="488"/>
      <c r="DA35" s="126"/>
      <c r="DB35" s="273"/>
      <c r="DC35" s="273"/>
      <c r="DD35" s="6">
        <f t="shared" si="354"/>
        <v>0</v>
      </c>
      <c r="DE35" s="104">
        <f t="shared" si="355"/>
        <v>0</v>
      </c>
      <c r="DF35" s="104"/>
      <c r="DG35" s="540" t="str">
        <f t="shared" si="356"/>
        <v>F</v>
      </c>
      <c r="DH35" s="539">
        <f t="shared" si="357"/>
        <v>0</v>
      </c>
      <c r="DI35" s="539" t="str">
        <f t="shared" si="358"/>
        <v>0.0</v>
      </c>
      <c r="DJ35" s="12"/>
      <c r="DK35" s="488"/>
      <c r="DL35" s="316"/>
      <c r="DM35" s="699"/>
      <c r="DN35" s="699"/>
      <c r="DO35" s="6">
        <f t="shared" si="359"/>
        <v>0</v>
      </c>
      <c r="DP35" s="104">
        <f t="shared" si="360"/>
        <v>0</v>
      </c>
      <c r="DQ35" s="104"/>
      <c r="DR35" s="540" t="str">
        <f t="shared" si="361"/>
        <v>F</v>
      </c>
      <c r="DS35" s="539">
        <f t="shared" si="362"/>
        <v>0</v>
      </c>
      <c r="DT35" s="539" t="str">
        <f t="shared" si="363"/>
        <v>0.0</v>
      </c>
      <c r="DU35" s="12">
        <v>2</v>
      </c>
      <c r="DV35" s="488"/>
      <c r="DW35" s="706"/>
      <c r="DX35" s="699"/>
      <c r="DY35" s="699"/>
      <c r="DZ35" s="6">
        <f t="shared" si="364"/>
        <v>0</v>
      </c>
      <c r="EA35" s="104">
        <f t="shared" si="365"/>
        <v>0</v>
      </c>
      <c r="EB35" s="104"/>
      <c r="EC35" s="540" t="str">
        <f t="shared" si="366"/>
        <v>F</v>
      </c>
      <c r="ED35" s="539">
        <f t="shared" si="367"/>
        <v>0</v>
      </c>
      <c r="EE35" s="539" t="str">
        <f t="shared" si="368"/>
        <v>0.0</v>
      </c>
      <c r="EF35" s="12"/>
      <c r="EG35" s="488"/>
      <c r="EH35" s="706"/>
      <c r="EI35" s="699"/>
      <c r="EJ35" s="699"/>
      <c r="EK35" s="6">
        <f t="shared" si="369"/>
        <v>0</v>
      </c>
      <c r="EL35" s="104">
        <f t="shared" si="370"/>
        <v>0</v>
      </c>
      <c r="EM35" s="104"/>
      <c r="EN35" s="540" t="str">
        <f t="shared" si="371"/>
        <v>F</v>
      </c>
      <c r="EO35" s="539">
        <f t="shared" si="372"/>
        <v>0</v>
      </c>
      <c r="EP35" s="539" t="str">
        <f t="shared" si="373"/>
        <v>0.0</v>
      </c>
      <c r="EQ35" s="12"/>
      <c r="ER35" s="488"/>
      <c r="ES35" s="248">
        <v>0</v>
      </c>
      <c r="ET35" s="699"/>
      <c r="EU35" s="699"/>
      <c r="EV35" s="6">
        <f t="shared" si="374"/>
        <v>0</v>
      </c>
      <c r="EW35" s="104">
        <f t="shared" si="375"/>
        <v>0</v>
      </c>
      <c r="EX35" s="104"/>
      <c r="EY35" s="540" t="str">
        <f t="shared" si="376"/>
        <v>F</v>
      </c>
      <c r="EZ35" s="539">
        <f t="shared" si="377"/>
        <v>0</v>
      </c>
      <c r="FA35" s="539" t="str">
        <f t="shared" si="378"/>
        <v>0.0</v>
      </c>
      <c r="FB35" s="12">
        <v>2</v>
      </c>
      <c r="FC35" s="488"/>
      <c r="FD35" s="316"/>
      <c r="FE35" s="699"/>
      <c r="FF35" s="699"/>
      <c r="FG35" s="6">
        <f t="shared" si="379"/>
        <v>0</v>
      </c>
      <c r="FH35" s="104">
        <f t="shared" si="380"/>
        <v>0</v>
      </c>
      <c r="FI35" s="104"/>
      <c r="FJ35" s="540" t="str">
        <f t="shared" si="381"/>
        <v>F</v>
      </c>
      <c r="FK35" s="539">
        <f t="shared" si="382"/>
        <v>0</v>
      </c>
      <c r="FL35" s="539" t="str">
        <f t="shared" si="383"/>
        <v>0.0</v>
      </c>
      <c r="FM35" s="12"/>
      <c r="FN35" s="488"/>
      <c r="FO35" s="316"/>
      <c r="FP35" s="699"/>
      <c r="FQ35" s="699"/>
      <c r="FR35" s="6">
        <f t="shared" si="384"/>
        <v>0</v>
      </c>
      <c r="FS35" s="104">
        <f t="shared" si="385"/>
        <v>0</v>
      </c>
      <c r="FT35" s="104"/>
      <c r="FU35" s="540" t="str">
        <f t="shared" si="386"/>
        <v>F</v>
      </c>
      <c r="FV35" s="539">
        <f t="shared" si="387"/>
        <v>0</v>
      </c>
      <c r="FW35" s="539" t="str">
        <f t="shared" si="388"/>
        <v>0.0</v>
      </c>
      <c r="FX35" s="12"/>
      <c r="FY35" s="488"/>
      <c r="FZ35" s="559">
        <f t="shared" si="389"/>
        <v>6</v>
      </c>
      <c r="GA35" s="354">
        <f t="shared" si="390"/>
        <v>0</v>
      </c>
      <c r="GB35" s="355" t="str">
        <f t="shared" si="391"/>
        <v>0.00</v>
      </c>
      <c r="GC35" s="672" t="str">
        <f t="shared" si="335"/>
        <v>Cảnh báo KQHT</v>
      </c>
      <c r="GD35" s="559">
        <f t="shared" si="336"/>
        <v>24</v>
      </c>
      <c r="GE35" s="354">
        <f t="shared" si="337"/>
        <v>0</v>
      </c>
      <c r="GF35" s="355" t="str">
        <f t="shared" si="338"/>
        <v>0.00</v>
      </c>
      <c r="GG35" s="661">
        <f t="shared" si="339"/>
        <v>0</v>
      </c>
      <c r="GH35" s="661"/>
      <c r="GI35" s="662" t="e">
        <f t="shared" si="340"/>
        <v>#DIV/0!</v>
      </c>
      <c r="GJ35" s="663" t="e">
        <f t="shared" si="341"/>
        <v>#DIV/0!</v>
      </c>
      <c r="GK35" s="673" t="s">
        <v>392</v>
      </c>
    </row>
    <row r="36" spans="1:341" s="20" customFormat="1" ht="18" x14ac:dyDescent="0.25">
      <c r="A36" s="273">
        <v>16</v>
      </c>
      <c r="B36" s="273" t="s">
        <v>23</v>
      </c>
      <c r="C36" s="273" t="s">
        <v>75</v>
      </c>
      <c r="D36" s="391" t="s">
        <v>76</v>
      </c>
      <c r="E36" s="693" t="s">
        <v>77</v>
      </c>
      <c r="F36" s="485" t="s">
        <v>1136</v>
      </c>
      <c r="G36" s="101" t="s">
        <v>78</v>
      </c>
      <c r="H36" s="273" t="s">
        <v>28</v>
      </c>
      <c r="I36" s="215" t="s">
        <v>79</v>
      </c>
      <c r="J36" s="126">
        <v>6</v>
      </c>
      <c r="K36" s="277"/>
      <c r="L36" s="540" t="str">
        <f t="shared" si="299"/>
        <v>C</v>
      </c>
      <c r="M36" s="539">
        <f t="shared" si="300"/>
        <v>2</v>
      </c>
      <c r="N36" s="208" t="str">
        <f t="shared" si="301"/>
        <v>2.0</v>
      </c>
      <c r="O36" s="126">
        <v>7</v>
      </c>
      <c r="P36" s="277"/>
      <c r="Q36" s="540" t="str">
        <f t="shared" si="302"/>
        <v>B</v>
      </c>
      <c r="R36" s="539">
        <f t="shared" si="303"/>
        <v>3</v>
      </c>
      <c r="S36" s="208" t="str">
        <f t="shared" si="304"/>
        <v>3.0</v>
      </c>
      <c r="T36" s="126">
        <v>5.8</v>
      </c>
      <c r="U36" s="278">
        <v>6</v>
      </c>
      <c r="V36" s="5"/>
      <c r="W36" s="6">
        <f t="shared" si="305"/>
        <v>5.9</v>
      </c>
      <c r="X36" s="104">
        <f t="shared" si="306"/>
        <v>5.9</v>
      </c>
      <c r="Y36" s="104"/>
      <c r="Z36" s="540" t="str">
        <f t="shared" si="307"/>
        <v>C</v>
      </c>
      <c r="AA36" s="539">
        <f t="shared" si="308"/>
        <v>2</v>
      </c>
      <c r="AB36" s="539" t="str">
        <f t="shared" si="309"/>
        <v>2.0</v>
      </c>
      <c r="AC36" s="12">
        <v>3</v>
      </c>
      <c r="AD36" s="112">
        <v>3</v>
      </c>
      <c r="AE36" s="126">
        <v>5</v>
      </c>
      <c r="AF36" s="278">
        <v>3</v>
      </c>
      <c r="AG36" s="5">
        <v>6</v>
      </c>
      <c r="AH36" s="163">
        <f t="shared" si="310"/>
        <v>3.8</v>
      </c>
      <c r="AI36" s="164">
        <f t="shared" si="311"/>
        <v>5.6</v>
      </c>
      <c r="AJ36" s="164"/>
      <c r="AK36" s="158" t="str">
        <f t="shared" si="312"/>
        <v>C</v>
      </c>
      <c r="AL36" s="165">
        <f t="shared" si="313"/>
        <v>2</v>
      </c>
      <c r="AM36" s="165" t="str">
        <f t="shared" si="314"/>
        <v>2.0</v>
      </c>
      <c r="AN36" s="378">
        <v>3</v>
      </c>
      <c r="AO36" s="314">
        <v>3</v>
      </c>
      <c r="AP36" s="119">
        <v>6.2</v>
      </c>
      <c r="AQ36" s="308"/>
      <c r="AR36" s="5">
        <v>4</v>
      </c>
      <c r="AS36" s="6">
        <f t="shared" si="315"/>
        <v>2.5</v>
      </c>
      <c r="AT36" s="104">
        <f t="shared" si="316"/>
        <v>4.9000000000000004</v>
      </c>
      <c r="AU36" s="104"/>
      <c r="AV36" s="540" t="str">
        <f t="shared" si="317"/>
        <v>D</v>
      </c>
      <c r="AW36" s="539">
        <f t="shared" si="318"/>
        <v>1</v>
      </c>
      <c r="AX36" s="539" t="str">
        <f t="shared" si="319"/>
        <v>1.0</v>
      </c>
      <c r="AY36" s="12">
        <v>3</v>
      </c>
      <c r="AZ36" s="112">
        <v>3</v>
      </c>
      <c r="BA36" s="126">
        <v>7</v>
      </c>
      <c r="BB36" s="278">
        <v>4</v>
      </c>
      <c r="BC36" s="5"/>
      <c r="BD36" s="6">
        <f t="shared" si="320"/>
        <v>5.2</v>
      </c>
      <c r="BE36" s="104">
        <f t="shared" si="321"/>
        <v>5.2</v>
      </c>
      <c r="BF36" s="104"/>
      <c r="BG36" s="540" t="str">
        <f t="shared" si="322"/>
        <v>D+</v>
      </c>
      <c r="BH36" s="539">
        <f t="shared" si="323"/>
        <v>1.5</v>
      </c>
      <c r="BI36" s="539" t="str">
        <f t="shared" si="324"/>
        <v>1.5</v>
      </c>
      <c r="BJ36" s="12">
        <v>4</v>
      </c>
      <c r="BK36" s="112">
        <v>4</v>
      </c>
      <c r="BL36" s="706">
        <v>5.4</v>
      </c>
      <c r="BM36" s="699">
        <v>5</v>
      </c>
      <c r="BN36" s="699"/>
      <c r="BO36" s="6">
        <f t="shared" si="325"/>
        <v>5.2</v>
      </c>
      <c r="BP36" s="104">
        <f t="shared" si="326"/>
        <v>5.2</v>
      </c>
      <c r="BQ36" s="104"/>
      <c r="BR36" s="540" t="str">
        <f t="shared" si="327"/>
        <v>D+</v>
      </c>
      <c r="BS36" s="539">
        <f t="shared" si="328"/>
        <v>1.5</v>
      </c>
      <c r="BT36" s="539" t="str">
        <f t="shared" si="329"/>
        <v>1.5</v>
      </c>
      <c r="BU36" s="12">
        <v>3</v>
      </c>
      <c r="BV36" s="110">
        <v>3</v>
      </c>
      <c r="BW36" s="706">
        <v>7.7</v>
      </c>
      <c r="BX36" s="420">
        <v>8</v>
      </c>
      <c r="BY36" s="420"/>
      <c r="BZ36" s="6">
        <f t="shared" si="330"/>
        <v>7.9</v>
      </c>
      <c r="CA36" s="104">
        <f t="shared" si="331"/>
        <v>7.9</v>
      </c>
      <c r="CB36" s="104"/>
      <c r="CC36" s="540" t="str">
        <f t="shared" si="332"/>
        <v>B</v>
      </c>
      <c r="CD36" s="539">
        <f t="shared" si="333"/>
        <v>3</v>
      </c>
      <c r="CE36" s="539" t="str">
        <f t="shared" si="334"/>
        <v>3.0</v>
      </c>
      <c r="CF36" s="12">
        <v>2</v>
      </c>
      <c r="CG36" s="110">
        <v>2</v>
      </c>
      <c r="CH36" s="365">
        <f t="shared" si="342"/>
        <v>18</v>
      </c>
      <c r="CI36" s="363">
        <f t="shared" si="343"/>
        <v>1.75</v>
      </c>
      <c r="CJ36" s="355" t="str">
        <f t="shared" si="344"/>
        <v>1.75</v>
      </c>
      <c r="CK36" s="356" t="str">
        <f t="shared" si="345"/>
        <v>Lên lớp</v>
      </c>
      <c r="CL36" s="357">
        <f t="shared" si="346"/>
        <v>18</v>
      </c>
      <c r="CM36" s="358">
        <f t="shared" si="347"/>
        <v>1.75</v>
      </c>
      <c r="CN36" s="356" t="str">
        <f t="shared" si="348"/>
        <v>Lên lớp</v>
      </c>
      <c r="CO36" s="288"/>
      <c r="CP36" s="248">
        <v>2</v>
      </c>
      <c r="CQ36" s="699"/>
      <c r="CR36" s="699"/>
      <c r="CS36" s="6">
        <f t="shared" si="349"/>
        <v>0.8</v>
      </c>
      <c r="CT36" s="104">
        <f t="shared" si="350"/>
        <v>0.8</v>
      </c>
      <c r="CU36" s="104"/>
      <c r="CV36" s="540" t="str">
        <f t="shared" si="351"/>
        <v>F</v>
      </c>
      <c r="CW36" s="539">
        <f t="shared" si="352"/>
        <v>0</v>
      </c>
      <c r="CX36" s="539" t="str">
        <f t="shared" si="353"/>
        <v>0.0</v>
      </c>
      <c r="CY36" s="12">
        <v>2</v>
      </c>
      <c r="CZ36" s="488"/>
      <c r="DA36" s="120">
        <v>6.4</v>
      </c>
      <c r="DB36" s="273"/>
      <c r="DC36" s="273"/>
      <c r="DD36" s="6">
        <f t="shared" si="354"/>
        <v>2.6</v>
      </c>
      <c r="DE36" s="104">
        <f t="shared" si="355"/>
        <v>2.6</v>
      </c>
      <c r="DF36" s="104"/>
      <c r="DG36" s="540" t="str">
        <f t="shared" si="356"/>
        <v>F</v>
      </c>
      <c r="DH36" s="539">
        <f t="shared" si="357"/>
        <v>0</v>
      </c>
      <c r="DI36" s="539" t="str">
        <f t="shared" si="358"/>
        <v>0.0</v>
      </c>
      <c r="DJ36" s="12">
        <v>3</v>
      </c>
      <c r="DK36" s="488"/>
      <c r="DL36" s="332">
        <v>1</v>
      </c>
      <c r="DM36" s="699"/>
      <c r="DN36" s="699"/>
      <c r="DO36" s="6">
        <f t="shared" si="359"/>
        <v>0.4</v>
      </c>
      <c r="DP36" s="104">
        <f t="shared" si="360"/>
        <v>0.4</v>
      </c>
      <c r="DQ36" s="104"/>
      <c r="DR36" s="540" t="str">
        <f t="shared" si="361"/>
        <v>F</v>
      </c>
      <c r="DS36" s="539">
        <f t="shared" si="362"/>
        <v>0</v>
      </c>
      <c r="DT36" s="539" t="str">
        <f t="shared" si="363"/>
        <v>0.0</v>
      </c>
      <c r="DU36" s="12">
        <v>2</v>
      </c>
      <c r="DV36" s="488"/>
      <c r="DW36" s="706"/>
      <c r="DX36" s="699"/>
      <c r="DY36" s="699"/>
      <c r="DZ36" s="6">
        <f t="shared" si="364"/>
        <v>0</v>
      </c>
      <c r="EA36" s="104">
        <f t="shared" si="365"/>
        <v>0</v>
      </c>
      <c r="EB36" s="104"/>
      <c r="EC36" s="540" t="str">
        <f t="shared" si="366"/>
        <v>F</v>
      </c>
      <c r="ED36" s="539">
        <f t="shared" si="367"/>
        <v>0</v>
      </c>
      <c r="EE36" s="539" t="str">
        <f t="shared" si="368"/>
        <v>0.0</v>
      </c>
      <c r="EF36" s="12">
        <v>2</v>
      </c>
      <c r="EG36" s="488"/>
      <c r="EH36" s="248">
        <v>3.9</v>
      </c>
      <c r="EI36" s="699"/>
      <c r="EJ36" s="699"/>
      <c r="EK36" s="6">
        <f t="shared" si="369"/>
        <v>1.6</v>
      </c>
      <c r="EL36" s="104">
        <f t="shared" si="370"/>
        <v>1.6</v>
      </c>
      <c r="EM36" s="104"/>
      <c r="EN36" s="540" t="str">
        <f t="shared" si="371"/>
        <v>F</v>
      </c>
      <c r="EO36" s="539">
        <f t="shared" si="372"/>
        <v>0</v>
      </c>
      <c r="EP36" s="539" t="str">
        <f t="shared" si="373"/>
        <v>0.0</v>
      </c>
      <c r="EQ36" s="12">
        <v>4</v>
      </c>
      <c r="ER36" s="488"/>
      <c r="ES36" s="248">
        <v>0</v>
      </c>
      <c r="ET36" s="699"/>
      <c r="EU36" s="699"/>
      <c r="EV36" s="6">
        <f t="shared" si="374"/>
        <v>0</v>
      </c>
      <c r="EW36" s="104">
        <f t="shared" si="375"/>
        <v>0</v>
      </c>
      <c r="EX36" s="104"/>
      <c r="EY36" s="540" t="str">
        <f t="shared" si="376"/>
        <v>F</v>
      </c>
      <c r="EZ36" s="539">
        <f t="shared" si="377"/>
        <v>0</v>
      </c>
      <c r="FA36" s="539" t="str">
        <f t="shared" si="378"/>
        <v>0.0</v>
      </c>
      <c r="FB36" s="12">
        <v>2</v>
      </c>
      <c r="FC36" s="488"/>
      <c r="FD36" s="248"/>
      <c r="FE36" s="699"/>
      <c r="FF36" s="699"/>
      <c r="FG36" s="6">
        <f t="shared" si="379"/>
        <v>0</v>
      </c>
      <c r="FH36" s="104">
        <f t="shared" si="380"/>
        <v>0</v>
      </c>
      <c r="FI36" s="104"/>
      <c r="FJ36" s="540" t="str">
        <f t="shared" si="381"/>
        <v>F</v>
      </c>
      <c r="FK36" s="539">
        <f t="shared" si="382"/>
        <v>0</v>
      </c>
      <c r="FL36" s="539" t="str">
        <f t="shared" si="383"/>
        <v>0.0</v>
      </c>
      <c r="FM36" s="12">
        <v>3</v>
      </c>
      <c r="FN36" s="488"/>
      <c r="FO36" s="332">
        <v>4</v>
      </c>
      <c r="FP36" s="699"/>
      <c r="FQ36" s="699"/>
      <c r="FR36" s="6">
        <f t="shared" si="384"/>
        <v>1.6</v>
      </c>
      <c r="FS36" s="104">
        <f t="shared" si="385"/>
        <v>1.6</v>
      </c>
      <c r="FT36" s="104"/>
      <c r="FU36" s="540" t="str">
        <f t="shared" si="386"/>
        <v>F</v>
      </c>
      <c r="FV36" s="539">
        <f t="shared" si="387"/>
        <v>0</v>
      </c>
      <c r="FW36" s="539" t="str">
        <f t="shared" si="388"/>
        <v>0.0</v>
      </c>
      <c r="FX36" s="12">
        <v>3</v>
      </c>
      <c r="FY36" s="488"/>
      <c r="FZ36" s="559">
        <f t="shared" si="389"/>
        <v>21</v>
      </c>
      <c r="GA36" s="354">
        <f t="shared" si="390"/>
        <v>0</v>
      </c>
      <c r="GB36" s="355" t="str">
        <f t="shared" si="391"/>
        <v>0.00</v>
      </c>
      <c r="GC36" s="672" t="str">
        <f t="shared" si="335"/>
        <v>Cảnh báo KQHT</v>
      </c>
      <c r="GD36" s="559">
        <f t="shared" si="336"/>
        <v>39</v>
      </c>
      <c r="GE36" s="354">
        <f t="shared" si="337"/>
        <v>0.80769230769230771</v>
      </c>
      <c r="GF36" s="355" t="str">
        <f t="shared" si="338"/>
        <v>0.81</v>
      </c>
      <c r="GG36" s="661">
        <f t="shared" si="339"/>
        <v>18</v>
      </c>
      <c r="GH36" s="661"/>
      <c r="GI36" s="662">
        <f t="shared" si="340"/>
        <v>1.75</v>
      </c>
      <c r="GJ36" s="663" t="str">
        <f t="shared" si="341"/>
        <v>Lên lớp</v>
      </c>
      <c r="GK36" s="673" t="s">
        <v>389</v>
      </c>
      <c r="GL36" s="383"/>
    </row>
    <row r="37" spans="1:341" ht="18" x14ac:dyDescent="0.25">
      <c r="A37" s="643">
        <v>45</v>
      </c>
      <c r="B37" s="643" t="s">
        <v>23</v>
      </c>
      <c r="C37" s="643" t="s">
        <v>393</v>
      </c>
      <c r="D37" s="644" t="s">
        <v>394</v>
      </c>
      <c r="E37" s="645" t="s">
        <v>395</v>
      </c>
      <c r="F37" s="584" t="s">
        <v>396</v>
      </c>
      <c r="G37" s="101" t="s">
        <v>397</v>
      </c>
      <c r="H37" s="273" t="s">
        <v>28</v>
      </c>
      <c r="I37" s="215" t="s">
        <v>398</v>
      </c>
      <c r="J37" s="257">
        <v>5.5</v>
      </c>
      <c r="K37" s="237"/>
      <c r="L37" s="540" t="str">
        <f t="shared" ref="L37:L52" si="392">IF(J37&gt;=8.5,"A",IF(J37&gt;=8,"B+",IF(J37&gt;=7,"B",IF(J37&gt;=6.5,"C+",IF(J37&gt;=5.5,"C",IF(J37&gt;=5,"D+",IF(J37&gt;=4,"D","F")))))))</f>
        <v>C</v>
      </c>
      <c r="M37" s="539">
        <f t="shared" ref="M37:M52" si="393">IF(L37="A",4,IF(L37="B+",3.5,IF(L37="B",3,IF(L37="C+",2.5,IF(L37="C",2,IF(L37="D+",1.5,IF(L37="D",1,0)))))))</f>
        <v>2</v>
      </c>
      <c r="N37" s="208" t="str">
        <f t="shared" ref="N37:N52" si="394">TEXT(M37,"0.0")</f>
        <v>2.0</v>
      </c>
      <c r="O37" s="257">
        <v>7</v>
      </c>
      <c r="P37" s="237"/>
      <c r="Q37" s="540" t="str">
        <f t="shared" ref="Q37:Q52" si="395">IF(O37&gt;=8.5,"A",IF(O37&gt;=8,"B+",IF(O37&gt;=7,"B",IF(O37&gt;=6.5,"C+",IF(O37&gt;=5.5,"C",IF(O37&gt;=5,"D+",IF(O37&gt;=4,"D","F")))))))</f>
        <v>B</v>
      </c>
      <c r="R37" s="539">
        <f t="shared" ref="R37:R52" si="396">IF(Q37="A",4,IF(Q37="B+",3.5,IF(Q37="B",3,IF(Q37="C+",2.5,IF(Q37="C",2,IF(Q37="D+",1.5,IF(Q37="D",1,0)))))))</f>
        <v>3</v>
      </c>
      <c r="S37" s="208" t="str">
        <f t="shared" ref="S37:S52" si="397">TEXT(R37,"0.0")</f>
        <v>3.0</v>
      </c>
      <c r="T37" s="257">
        <v>6.7</v>
      </c>
      <c r="U37" s="273">
        <v>5</v>
      </c>
      <c r="V37" s="20"/>
      <c r="W37" s="6">
        <f t="shared" ref="W37:W52" si="398">ROUND((T37*0.4+U37*0.6),1)</f>
        <v>5.7</v>
      </c>
      <c r="X37" s="104">
        <f t="shared" ref="X37:X52" si="399">ROUND(MAX((T37*0.4+U37*0.6),(T37*0.4+V37*0.6)),1)</f>
        <v>5.7</v>
      </c>
      <c r="Y37" s="104"/>
      <c r="Z37" s="540" t="str">
        <f t="shared" ref="Z37:Z52" si="400">IF(X37&gt;=8.5,"A",IF(X37&gt;=8,"B+",IF(X37&gt;=7,"B",IF(X37&gt;=6.5,"C+",IF(X37&gt;=5.5,"C",IF(X37&gt;=5,"D+",IF(X37&gt;=4,"D","F")))))))</f>
        <v>C</v>
      </c>
      <c r="AA37" s="539">
        <f t="shared" ref="AA37:AA52" si="401">IF(Z37="A",4,IF(Z37="B+",3.5,IF(Z37="B",3,IF(Z37="C+",2.5,IF(Z37="C",2,IF(Z37="D+",1.5,IF(Z37="D",1,0)))))))</f>
        <v>2</v>
      </c>
      <c r="AB37" s="539" t="str">
        <f t="shared" ref="AB37:AB52" si="402">TEXT(AA37,"0.0")</f>
        <v>2.0</v>
      </c>
      <c r="AC37" s="12">
        <v>3</v>
      </c>
      <c r="AD37" s="112">
        <v>3</v>
      </c>
      <c r="AE37" s="257">
        <v>6.4</v>
      </c>
      <c r="AF37" s="699">
        <v>4</v>
      </c>
      <c r="AG37" s="20"/>
      <c r="AH37" s="163">
        <f t="shared" ref="AH37:AH52" si="403">ROUND((AE37*0.4+AF37*0.6),1)</f>
        <v>5</v>
      </c>
      <c r="AI37" s="164">
        <f t="shared" ref="AI37:AI52" si="404">ROUND(MAX((AE37*0.4+AF37*0.6),(AE37*0.4+AG37*0.6)),1)</f>
        <v>5</v>
      </c>
      <c r="AJ37" s="164"/>
      <c r="AK37" s="158" t="str">
        <f t="shared" ref="AK37:AK52" si="405">IF(AI37&gt;=8.5,"A",IF(AI37&gt;=8,"B+",IF(AI37&gt;=7,"B",IF(AI37&gt;=6.5,"C+",IF(AI37&gt;=5.5,"C",IF(AI37&gt;=5,"D+",IF(AI37&gt;=4,"D","F")))))))</f>
        <v>D+</v>
      </c>
      <c r="AL37" s="165">
        <f t="shared" ref="AL37:AL52" si="406">IF(AK37="A",4,IF(AK37="B+",3.5,IF(AK37="B",3,IF(AK37="C+",2.5,IF(AK37="C",2,IF(AK37="D+",1.5,IF(AK37="D",1,0)))))))</f>
        <v>1.5</v>
      </c>
      <c r="AM37" s="165" t="str">
        <f t="shared" ref="AM37:AM52" si="407">TEXT(AL37,"0.0")</f>
        <v>1.5</v>
      </c>
      <c r="AN37" s="378">
        <v>3</v>
      </c>
      <c r="AO37" s="314">
        <v>3</v>
      </c>
      <c r="AP37" s="120">
        <v>5</v>
      </c>
      <c r="AQ37" s="273">
        <v>4</v>
      </c>
      <c r="AR37" s="20"/>
      <c r="AS37" s="6">
        <f t="shared" ref="AS37:AS52" si="408">ROUND((AP37*0.4+AQ37*0.6),1)</f>
        <v>4.4000000000000004</v>
      </c>
      <c r="AT37" s="104">
        <f t="shared" ref="AT37:AT52" si="409">ROUND(MAX((AP37*0.4+AQ37*0.6),(AP37*0.4+AR37*0.6)),1)</f>
        <v>4.4000000000000004</v>
      </c>
      <c r="AU37" s="104"/>
      <c r="AV37" s="540" t="str">
        <f t="shared" ref="AV37:AV52" si="410">IF(AT37&gt;=8.5,"A",IF(AT37&gt;=8,"B+",IF(AT37&gt;=7,"B",IF(AT37&gt;=6.5,"C+",IF(AT37&gt;=5.5,"C",IF(AT37&gt;=5,"D+",IF(AT37&gt;=4,"D","F")))))))</f>
        <v>D</v>
      </c>
      <c r="AW37" s="539">
        <f t="shared" ref="AW37:AW52" si="411">IF(AV37="A",4,IF(AV37="B+",3.5,IF(AV37="B",3,IF(AV37="C+",2.5,IF(AV37="C",2,IF(AV37="D+",1.5,IF(AV37="D",1,0)))))))</f>
        <v>1</v>
      </c>
      <c r="AX37" s="539" t="str">
        <f t="shared" ref="AX37:AX52" si="412">TEXT(AW37,"0.0")</f>
        <v>1.0</v>
      </c>
      <c r="AY37" s="12">
        <v>3</v>
      </c>
      <c r="AZ37" s="112">
        <v>3</v>
      </c>
      <c r="BA37" s="706">
        <v>7.2</v>
      </c>
      <c r="BB37" s="699">
        <v>7</v>
      </c>
      <c r="BC37" s="20"/>
      <c r="BD37" s="6">
        <f t="shared" ref="BD37:BD52" si="413">ROUND((BA37*0.4+BB37*0.6),1)</f>
        <v>7.1</v>
      </c>
      <c r="BE37" s="104">
        <f t="shared" ref="BE37:BE52" si="414">ROUND(MAX((BA37*0.4+BB37*0.6),(BA37*0.4+BC37*0.6)),1)</f>
        <v>7.1</v>
      </c>
      <c r="BF37" s="104"/>
      <c r="BG37" s="540" t="str">
        <f t="shared" ref="BG37:BG52" si="415">IF(BE37&gt;=8.5,"A",IF(BE37&gt;=8,"B+",IF(BE37&gt;=7,"B",IF(BE37&gt;=6.5,"C+",IF(BE37&gt;=5.5,"C",IF(BE37&gt;=5,"D+",IF(BE37&gt;=4,"D","F")))))))</f>
        <v>B</v>
      </c>
      <c r="BH37" s="539">
        <f t="shared" ref="BH37:BH52" si="416">IF(BG37="A",4,IF(BG37="B+",3.5,IF(BG37="B",3,IF(BG37="C+",2.5,IF(BG37="C",2,IF(BG37="D+",1.5,IF(BG37="D",1,0)))))))</f>
        <v>3</v>
      </c>
      <c r="BI37" s="539" t="str">
        <f t="shared" ref="BI37:BI52" si="417">TEXT(BH37,"0.0")</f>
        <v>3.0</v>
      </c>
      <c r="BJ37" s="12">
        <v>4</v>
      </c>
      <c r="BK37" s="112">
        <v>4</v>
      </c>
      <c r="BL37" s="706">
        <v>5.3</v>
      </c>
      <c r="BM37" s="699">
        <v>5</v>
      </c>
      <c r="BN37" s="699"/>
      <c r="BO37" s="6">
        <f t="shared" ref="BO37:BO52" si="418">ROUND((BL37*0.4+BM37*0.6),1)</f>
        <v>5.0999999999999996</v>
      </c>
      <c r="BP37" s="104">
        <f t="shared" ref="BP37:BP52" si="419">ROUND(MAX((BL37*0.4+BM37*0.6),(BL37*0.4+BN37*0.6)),1)</f>
        <v>5.0999999999999996</v>
      </c>
      <c r="BQ37" s="104"/>
      <c r="BR37" s="540" t="str">
        <f t="shared" ref="BR37:BR52" si="420">IF(BP37&gt;=8.5,"A",IF(BP37&gt;=8,"B+",IF(BP37&gt;=7,"B",IF(BP37&gt;=6.5,"C+",IF(BP37&gt;=5.5,"C",IF(BP37&gt;=5,"D+",IF(BP37&gt;=4,"D","F")))))))</f>
        <v>D+</v>
      </c>
      <c r="BS37" s="539">
        <f t="shared" ref="BS37:BS52" si="421">IF(BR37="A",4,IF(BR37="B+",3.5,IF(BR37="B",3,IF(BR37="C+",2.5,IF(BR37="C",2,IF(BR37="D+",1.5,IF(BR37="D",1,0)))))))</f>
        <v>1.5</v>
      </c>
      <c r="BT37" s="539" t="str">
        <f t="shared" ref="BT37:BT52" si="422">TEXT(BS37,"0.0")</f>
        <v>1.5</v>
      </c>
      <c r="BU37" s="12">
        <v>3</v>
      </c>
      <c r="BV37" s="110">
        <v>3</v>
      </c>
      <c r="BW37" s="706">
        <v>6.3</v>
      </c>
      <c r="BX37" s="420">
        <v>8</v>
      </c>
      <c r="BY37" s="420"/>
      <c r="BZ37" s="6">
        <f t="shared" ref="BZ37:BZ52" si="423">ROUND((BW37*0.4+BX37*0.6),1)</f>
        <v>7.3</v>
      </c>
      <c r="CA37" s="104">
        <f t="shared" ref="CA37:CA52" si="424">ROUND(MAX((BW37*0.4+BX37*0.6),(BW37*0.4+BY37*0.6)),1)</f>
        <v>7.3</v>
      </c>
      <c r="CB37" s="104"/>
      <c r="CC37" s="540" t="str">
        <f t="shared" ref="CC37:CC52" si="425">IF(CA37&gt;=8.5,"A",IF(CA37&gt;=8,"B+",IF(CA37&gt;=7,"B",IF(CA37&gt;=6.5,"C+",IF(CA37&gt;=5.5,"C",IF(CA37&gt;=5,"D+",IF(CA37&gt;=4,"D","F")))))))</f>
        <v>B</v>
      </c>
      <c r="CD37" s="539">
        <f t="shared" ref="CD37:CD52" si="426">IF(CC37="A",4,IF(CC37="B+",3.5,IF(CC37="B",3,IF(CC37="C+",2.5,IF(CC37="C",2,IF(CC37="D+",1.5,IF(CC37="D",1,0)))))))</f>
        <v>3</v>
      </c>
      <c r="CE37" s="539" t="str">
        <f t="shared" ref="CE37:CE52" si="427">TEXT(CD37,"0.0")</f>
        <v>3.0</v>
      </c>
      <c r="CF37" s="12">
        <v>2</v>
      </c>
      <c r="CG37" s="110">
        <v>2</v>
      </c>
      <c r="CH37" s="365">
        <f t="shared" si="342"/>
        <v>18</v>
      </c>
      <c r="CI37" s="363">
        <f t="shared" si="343"/>
        <v>2</v>
      </c>
      <c r="CJ37" s="355" t="str">
        <f t="shared" si="344"/>
        <v>2.00</v>
      </c>
      <c r="CK37" s="356" t="str">
        <f t="shared" si="345"/>
        <v>Lên lớp</v>
      </c>
      <c r="CL37" s="357">
        <f t="shared" si="346"/>
        <v>18</v>
      </c>
      <c r="CM37" s="358">
        <f t="shared" si="347"/>
        <v>2</v>
      </c>
      <c r="CN37" s="356" t="str">
        <f t="shared" si="348"/>
        <v>Lên lớp</v>
      </c>
      <c r="CO37" s="288"/>
      <c r="CP37" s="248">
        <v>2</v>
      </c>
      <c r="CQ37" s="699"/>
      <c r="CR37" s="699"/>
      <c r="CS37" s="6">
        <f t="shared" si="349"/>
        <v>0.8</v>
      </c>
      <c r="CT37" s="104">
        <f t="shared" si="350"/>
        <v>0.8</v>
      </c>
      <c r="CU37" s="104"/>
      <c r="CV37" s="540" t="str">
        <f t="shared" si="351"/>
        <v>F</v>
      </c>
      <c r="CW37" s="539">
        <f t="shared" si="352"/>
        <v>0</v>
      </c>
      <c r="CX37" s="539" t="str">
        <f t="shared" si="353"/>
        <v>0.0</v>
      </c>
      <c r="CY37" s="12">
        <v>2</v>
      </c>
      <c r="CZ37" s="488"/>
      <c r="DA37" s="274"/>
      <c r="DB37" s="273"/>
      <c r="DC37" s="273"/>
      <c r="DD37" s="6">
        <f t="shared" si="354"/>
        <v>0</v>
      </c>
      <c r="DE37" s="104">
        <f t="shared" si="355"/>
        <v>0</v>
      </c>
      <c r="DF37" s="104"/>
      <c r="DG37" s="540" t="str">
        <f t="shared" si="356"/>
        <v>F</v>
      </c>
      <c r="DH37" s="539">
        <f t="shared" si="357"/>
        <v>0</v>
      </c>
      <c r="DI37" s="539" t="str">
        <f t="shared" si="358"/>
        <v>0.0</v>
      </c>
      <c r="DJ37" s="12">
        <v>3</v>
      </c>
      <c r="DK37" s="488"/>
      <c r="DL37" s="316"/>
      <c r="DM37" s="699"/>
      <c r="DN37" s="699"/>
      <c r="DO37" s="6">
        <f t="shared" si="359"/>
        <v>0</v>
      </c>
      <c r="DP37" s="104">
        <f t="shared" si="360"/>
        <v>0</v>
      </c>
      <c r="DQ37" s="104"/>
      <c r="DR37" s="540" t="str">
        <f t="shared" si="361"/>
        <v>F</v>
      </c>
      <c r="DS37" s="539">
        <f t="shared" si="362"/>
        <v>0</v>
      </c>
      <c r="DT37" s="539" t="str">
        <f t="shared" si="363"/>
        <v>0.0</v>
      </c>
      <c r="DU37" s="12">
        <v>2</v>
      </c>
      <c r="DV37" s="488"/>
      <c r="DW37" s="706"/>
      <c r="DX37" s="699"/>
      <c r="DY37" s="699"/>
      <c r="DZ37" s="6">
        <f t="shared" si="364"/>
        <v>0</v>
      </c>
      <c r="EA37" s="104">
        <f t="shared" si="365"/>
        <v>0</v>
      </c>
      <c r="EB37" s="104"/>
      <c r="EC37" s="540" t="str">
        <f t="shared" si="366"/>
        <v>F</v>
      </c>
      <c r="ED37" s="539">
        <f t="shared" si="367"/>
        <v>0</v>
      </c>
      <c r="EE37" s="539" t="str">
        <f t="shared" si="368"/>
        <v>0.0</v>
      </c>
      <c r="EF37" s="12">
        <v>2</v>
      </c>
      <c r="EG37" s="488"/>
      <c r="EH37" s="248">
        <v>0</v>
      </c>
      <c r="EI37" s="699"/>
      <c r="EJ37" s="699"/>
      <c r="EK37" s="6">
        <f t="shared" si="369"/>
        <v>0</v>
      </c>
      <c r="EL37" s="104">
        <f t="shared" si="370"/>
        <v>0</v>
      </c>
      <c r="EM37" s="104"/>
      <c r="EN37" s="540" t="str">
        <f t="shared" si="371"/>
        <v>F</v>
      </c>
      <c r="EO37" s="539">
        <f t="shared" si="372"/>
        <v>0</v>
      </c>
      <c r="EP37" s="539" t="str">
        <f t="shared" si="373"/>
        <v>0.0</v>
      </c>
      <c r="EQ37" s="12">
        <v>4</v>
      </c>
      <c r="ER37" s="488"/>
      <c r="ES37" s="248">
        <v>0</v>
      </c>
      <c r="ET37" s="699"/>
      <c r="EU37" s="699"/>
      <c r="EV37" s="6">
        <f t="shared" si="374"/>
        <v>0</v>
      </c>
      <c r="EW37" s="104">
        <f t="shared" si="375"/>
        <v>0</v>
      </c>
      <c r="EX37" s="104"/>
      <c r="EY37" s="540" t="str">
        <f t="shared" si="376"/>
        <v>F</v>
      </c>
      <c r="EZ37" s="539">
        <f t="shared" si="377"/>
        <v>0</v>
      </c>
      <c r="FA37" s="539" t="str">
        <f t="shared" si="378"/>
        <v>0.0</v>
      </c>
      <c r="FB37" s="12">
        <v>2</v>
      </c>
      <c r="FC37" s="488"/>
      <c r="FD37" s="332"/>
      <c r="FE37" s="699"/>
      <c r="FF37" s="699"/>
      <c r="FG37" s="6">
        <f t="shared" si="379"/>
        <v>0</v>
      </c>
      <c r="FH37" s="104">
        <f t="shared" si="380"/>
        <v>0</v>
      </c>
      <c r="FI37" s="104"/>
      <c r="FJ37" s="540" t="str">
        <f t="shared" si="381"/>
        <v>F</v>
      </c>
      <c r="FK37" s="539">
        <f t="shared" si="382"/>
        <v>0</v>
      </c>
      <c r="FL37" s="539" t="str">
        <f t="shared" si="383"/>
        <v>0.0</v>
      </c>
      <c r="FM37" s="12">
        <v>3</v>
      </c>
      <c r="FN37" s="488"/>
      <c r="FO37" s="332"/>
      <c r="FP37" s="699"/>
      <c r="FQ37" s="699"/>
      <c r="FR37" s="6">
        <f t="shared" si="384"/>
        <v>0</v>
      </c>
      <c r="FS37" s="104">
        <f t="shared" si="385"/>
        <v>0</v>
      </c>
      <c r="FT37" s="104"/>
      <c r="FU37" s="540" t="str">
        <f t="shared" si="386"/>
        <v>F</v>
      </c>
      <c r="FV37" s="539">
        <f t="shared" si="387"/>
        <v>0</v>
      </c>
      <c r="FW37" s="539" t="str">
        <f t="shared" si="388"/>
        <v>0.0</v>
      </c>
      <c r="FX37" s="12">
        <v>3</v>
      </c>
      <c r="FY37" s="488"/>
      <c r="FZ37" s="559">
        <f t="shared" si="389"/>
        <v>21</v>
      </c>
      <c r="GA37" s="354">
        <f t="shared" si="390"/>
        <v>0</v>
      </c>
      <c r="GB37" s="355" t="str">
        <f t="shared" si="391"/>
        <v>0.00</v>
      </c>
      <c r="GC37" s="20"/>
      <c r="GD37" s="20"/>
      <c r="GE37" s="20"/>
      <c r="GF37" s="20"/>
      <c r="GG37" s="20"/>
      <c r="GH37" s="20"/>
      <c r="GI37" s="20"/>
      <c r="GJ37" s="20"/>
      <c r="GK37" s="20"/>
    </row>
    <row r="38" spans="1:341" ht="18" x14ac:dyDescent="0.25">
      <c r="A38" s="643">
        <v>47</v>
      </c>
      <c r="B38" s="643" t="s">
        <v>23</v>
      </c>
      <c r="C38" s="643" t="s">
        <v>399</v>
      </c>
      <c r="D38" s="644" t="s">
        <v>131</v>
      </c>
      <c r="E38" s="645" t="s">
        <v>400</v>
      </c>
      <c r="F38" s="584" t="s">
        <v>396</v>
      </c>
      <c r="G38" s="101" t="s">
        <v>401</v>
      </c>
      <c r="H38" s="273" t="s">
        <v>28</v>
      </c>
      <c r="I38" s="215" t="s">
        <v>402</v>
      </c>
      <c r="J38" s="257">
        <v>5.3</v>
      </c>
      <c r="K38" s="237"/>
      <c r="L38" s="540" t="str">
        <f t="shared" si="392"/>
        <v>D+</v>
      </c>
      <c r="M38" s="539">
        <f t="shared" si="393"/>
        <v>1.5</v>
      </c>
      <c r="N38" s="208" t="str">
        <f t="shared" si="394"/>
        <v>1.5</v>
      </c>
      <c r="O38" s="257">
        <v>7</v>
      </c>
      <c r="P38" s="237"/>
      <c r="Q38" s="540" t="str">
        <f t="shared" si="395"/>
        <v>B</v>
      </c>
      <c r="R38" s="539">
        <f t="shared" si="396"/>
        <v>3</v>
      </c>
      <c r="S38" s="208" t="str">
        <f t="shared" si="397"/>
        <v>3.0</v>
      </c>
      <c r="T38" s="257">
        <v>6.8</v>
      </c>
      <c r="U38" s="273">
        <v>5</v>
      </c>
      <c r="V38" s="20"/>
      <c r="W38" s="6">
        <f t="shared" si="398"/>
        <v>5.7</v>
      </c>
      <c r="X38" s="104">
        <f t="shared" si="399"/>
        <v>5.7</v>
      </c>
      <c r="Y38" s="104"/>
      <c r="Z38" s="540" t="str">
        <f t="shared" si="400"/>
        <v>C</v>
      </c>
      <c r="AA38" s="539">
        <f t="shared" si="401"/>
        <v>2</v>
      </c>
      <c r="AB38" s="539" t="str">
        <f t="shared" si="402"/>
        <v>2.0</v>
      </c>
      <c r="AC38" s="12">
        <v>3</v>
      </c>
      <c r="AD38" s="112">
        <v>3</v>
      </c>
      <c r="AE38" s="257">
        <v>6.2</v>
      </c>
      <c r="AF38" s="699">
        <v>5</v>
      </c>
      <c r="AG38" s="20"/>
      <c r="AH38" s="163">
        <f t="shared" si="403"/>
        <v>5.5</v>
      </c>
      <c r="AI38" s="164">
        <f t="shared" si="404"/>
        <v>5.5</v>
      </c>
      <c r="AJ38" s="164"/>
      <c r="AK38" s="158" t="str">
        <f t="shared" si="405"/>
        <v>C</v>
      </c>
      <c r="AL38" s="165">
        <f t="shared" si="406"/>
        <v>2</v>
      </c>
      <c r="AM38" s="165" t="str">
        <f t="shared" si="407"/>
        <v>2.0</v>
      </c>
      <c r="AN38" s="378">
        <v>3</v>
      </c>
      <c r="AO38" s="314">
        <v>3</v>
      </c>
      <c r="AP38" s="120">
        <v>5</v>
      </c>
      <c r="AQ38" s="273">
        <v>6</v>
      </c>
      <c r="AR38" s="20"/>
      <c r="AS38" s="6">
        <f t="shared" si="408"/>
        <v>5.6</v>
      </c>
      <c r="AT38" s="104">
        <f t="shared" si="409"/>
        <v>5.6</v>
      </c>
      <c r="AU38" s="104"/>
      <c r="AV38" s="540" t="str">
        <f t="shared" si="410"/>
        <v>C</v>
      </c>
      <c r="AW38" s="539">
        <f t="shared" si="411"/>
        <v>2</v>
      </c>
      <c r="AX38" s="539" t="str">
        <f t="shared" si="412"/>
        <v>2.0</v>
      </c>
      <c r="AY38" s="12">
        <v>3</v>
      </c>
      <c r="AZ38" s="112">
        <v>3</v>
      </c>
      <c r="BA38" s="706">
        <v>6.3</v>
      </c>
      <c r="BB38" s="699">
        <v>6</v>
      </c>
      <c r="BC38" s="20"/>
      <c r="BD38" s="6">
        <f t="shared" si="413"/>
        <v>6.1</v>
      </c>
      <c r="BE38" s="104">
        <f t="shared" si="414"/>
        <v>6.1</v>
      </c>
      <c r="BF38" s="104"/>
      <c r="BG38" s="540" t="str">
        <f t="shared" si="415"/>
        <v>C</v>
      </c>
      <c r="BH38" s="539">
        <f t="shared" si="416"/>
        <v>2</v>
      </c>
      <c r="BI38" s="539" t="str">
        <f t="shared" si="417"/>
        <v>2.0</v>
      </c>
      <c r="BJ38" s="12">
        <v>4</v>
      </c>
      <c r="BK38" s="112">
        <v>4</v>
      </c>
      <c r="BL38" s="706">
        <v>5</v>
      </c>
      <c r="BM38" s="699">
        <v>5</v>
      </c>
      <c r="BN38" s="699"/>
      <c r="BO38" s="6">
        <f t="shared" si="418"/>
        <v>5</v>
      </c>
      <c r="BP38" s="104">
        <f t="shared" si="419"/>
        <v>5</v>
      </c>
      <c r="BQ38" s="104"/>
      <c r="BR38" s="540" t="str">
        <f t="shared" si="420"/>
        <v>D+</v>
      </c>
      <c r="BS38" s="539">
        <f t="shared" si="421"/>
        <v>1.5</v>
      </c>
      <c r="BT38" s="539" t="str">
        <f t="shared" si="422"/>
        <v>1.5</v>
      </c>
      <c r="BU38" s="12">
        <v>3</v>
      </c>
      <c r="BV38" s="110">
        <v>3</v>
      </c>
      <c r="BW38" s="706">
        <v>7</v>
      </c>
      <c r="BX38" s="420">
        <v>8</v>
      </c>
      <c r="BY38" s="420"/>
      <c r="BZ38" s="6">
        <f t="shared" si="423"/>
        <v>7.6</v>
      </c>
      <c r="CA38" s="104">
        <f t="shared" si="424"/>
        <v>7.6</v>
      </c>
      <c r="CB38" s="104"/>
      <c r="CC38" s="540" t="str">
        <f t="shared" si="425"/>
        <v>B</v>
      </c>
      <c r="CD38" s="539">
        <f t="shared" si="426"/>
        <v>3</v>
      </c>
      <c r="CE38" s="539" t="str">
        <f t="shared" si="427"/>
        <v>3.0</v>
      </c>
      <c r="CF38" s="12">
        <v>2</v>
      </c>
      <c r="CG38" s="110">
        <v>2</v>
      </c>
      <c r="CH38" s="365">
        <f t="shared" si="342"/>
        <v>18</v>
      </c>
      <c r="CI38" s="363">
        <f t="shared" si="343"/>
        <v>2.0277777777777777</v>
      </c>
      <c r="CJ38" s="355" t="str">
        <f t="shared" si="344"/>
        <v>2.03</v>
      </c>
      <c r="CK38" s="356" t="str">
        <f t="shared" si="345"/>
        <v>Lên lớp</v>
      </c>
      <c r="CL38" s="357">
        <f t="shared" si="346"/>
        <v>18</v>
      </c>
      <c r="CM38" s="358">
        <f t="shared" si="347"/>
        <v>2.0277777777777777</v>
      </c>
      <c r="CN38" s="356" t="str">
        <f t="shared" si="348"/>
        <v>Lên lớp</v>
      </c>
      <c r="CO38" s="288"/>
      <c r="CP38" s="248">
        <v>2</v>
      </c>
      <c r="CQ38" s="699"/>
      <c r="CR38" s="699"/>
      <c r="CS38" s="6">
        <f t="shared" si="349"/>
        <v>0.8</v>
      </c>
      <c r="CT38" s="104">
        <f t="shared" si="350"/>
        <v>0.8</v>
      </c>
      <c r="CU38" s="104"/>
      <c r="CV38" s="540" t="str">
        <f t="shared" si="351"/>
        <v>F</v>
      </c>
      <c r="CW38" s="539">
        <f t="shared" si="352"/>
        <v>0</v>
      </c>
      <c r="CX38" s="539" t="str">
        <f t="shared" si="353"/>
        <v>0.0</v>
      </c>
      <c r="CY38" s="12">
        <v>2</v>
      </c>
      <c r="CZ38" s="488"/>
      <c r="DA38" s="120">
        <v>6.4</v>
      </c>
      <c r="DB38" s="273"/>
      <c r="DC38" s="273"/>
      <c r="DD38" s="6">
        <f t="shared" si="354"/>
        <v>2.6</v>
      </c>
      <c r="DE38" s="104">
        <f t="shared" si="355"/>
        <v>2.6</v>
      </c>
      <c r="DF38" s="104"/>
      <c r="DG38" s="540" t="str">
        <f t="shared" si="356"/>
        <v>F</v>
      </c>
      <c r="DH38" s="539">
        <f t="shared" si="357"/>
        <v>0</v>
      </c>
      <c r="DI38" s="539" t="str">
        <f t="shared" si="358"/>
        <v>0.0</v>
      </c>
      <c r="DJ38" s="12">
        <v>3</v>
      </c>
      <c r="DK38" s="488"/>
      <c r="DL38" s="332">
        <v>2.7</v>
      </c>
      <c r="DM38" s="699"/>
      <c r="DN38" s="699"/>
      <c r="DO38" s="6">
        <f t="shared" si="359"/>
        <v>1.1000000000000001</v>
      </c>
      <c r="DP38" s="104">
        <f t="shared" si="360"/>
        <v>1.1000000000000001</v>
      </c>
      <c r="DQ38" s="104"/>
      <c r="DR38" s="540" t="str">
        <f t="shared" si="361"/>
        <v>F</v>
      </c>
      <c r="DS38" s="539">
        <f t="shared" si="362"/>
        <v>0</v>
      </c>
      <c r="DT38" s="539" t="str">
        <f t="shared" si="363"/>
        <v>0.0</v>
      </c>
      <c r="DU38" s="12">
        <v>2</v>
      </c>
      <c r="DV38" s="488"/>
      <c r="DW38" s="706"/>
      <c r="DX38" s="699"/>
      <c r="DY38" s="699"/>
      <c r="DZ38" s="6">
        <f t="shared" si="364"/>
        <v>0</v>
      </c>
      <c r="EA38" s="104">
        <f t="shared" si="365"/>
        <v>0</v>
      </c>
      <c r="EB38" s="104"/>
      <c r="EC38" s="540" t="str">
        <f t="shared" si="366"/>
        <v>F</v>
      </c>
      <c r="ED38" s="539">
        <f t="shared" si="367"/>
        <v>0</v>
      </c>
      <c r="EE38" s="539" t="str">
        <f t="shared" si="368"/>
        <v>0.0</v>
      </c>
      <c r="EF38" s="12">
        <v>2</v>
      </c>
      <c r="EG38" s="488"/>
      <c r="EH38" s="248">
        <v>0</v>
      </c>
      <c r="EI38" s="699"/>
      <c r="EJ38" s="699"/>
      <c r="EK38" s="6">
        <f t="shared" si="369"/>
        <v>0</v>
      </c>
      <c r="EL38" s="104">
        <f t="shared" si="370"/>
        <v>0</v>
      </c>
      <c r="EM38" s="104"/>
      <c r="EN38" s="540" t="str">
        <f t="shared" si="371"/>
        <v>F</v>
      </c>
      <c r="EO38" s="539">
        <f t="shared" si="372"/>
        <v>0</v>
      </c>
      <c r="EP38" s="539" t="str">
        <f t="shared" si="373"/>
        <v>0.0</v>
      </c>
      <c r="EQ38" s="12">
        <v>4</v>
      </c>
      <c r="ER38" s="488"/>
      <c r="ES38" s="248">
        <v>0</v>
      </c>
      <c r="ET38" s="699"/>
      <c r="EU38" s="699"/>
      <c r="EV38" s="6">
        <f t="shared" si="374"/>
        <v>0</v>
      </c>
      <c r="EW38" s="104">
        <f t="shared" si="375"/>
        <v>0</v>
      </c>
      <c r="EX38" s="104"/>
      <c r="EY38" s="540" t="str">
        <f t="shared" si="376"/>
        <v>F</v>
      </c>
      <c r="EZ38" s="539">
        <f t="shared" si="377"/>
        <v>0</v>
      </c>
      <c r="FA38" s="539" t="str">
        <f t="shared" si="378"/>
        <v>0.0</v>
      </c>
      <c r="FB38" s="12">
        <v>2</v>
      </c>
      <c r="FC38" s="488"/>
      <c r="FD38" s="332"/>
      <c r="FE38" s="699"/>
      <c r="FF38" s="699"/>
      <c r="FG38" s="6">
        <f t="shared" si="379"/>
        <v>0</v>
      </c>
      <c r="FH38" s="104">
        <f t="shared" si="380"/>
        <v>0</v>
      </c>
      <c r="FI38" s="104"/>
      <c r="FJ38" s="540" t="str">
        <f t="shared" si="381"/>
        <v>F</v>
      </c>
      <c r="FK38" s="539">
        <f t="shared" si="382"/>
        <v>0</v>
      </c>
      <c r="FL38" s="539" t="str">
        <f t="shared" si="383"/>
        <v>0.0</v>
      </c>
      <c r="FM38" s="12">
        <v>3</v>
      </c>
      <c r="FN38" s="488"/>
      <c r="FO38" s="332">
        <v>3.9</v>
      </c>
      <c r="FP38" s="699"/>
      <c r="FQ38" s="699"/>
      <c r="FR38" s="6">
        <f t="shared" si="384"/>
        <v>1.6</v>
      </c>
      <c r="FS38" s="104">
        <f t="shared" si="385"/>
        <v>1.6</v>
      </c>
      <c r="FT38" s="104"/>
      <c r="FU38" s="540" t="str">
        <f t="shared" si="386"/>
        <v>F</v>
      </c>
      <c r="FV38" s="539">
        <f t="shared" si="387"/>
        <v>0</v>
      </c>
      <c r="FW38" s="539" t="str">
        <f t="shared" si="388"/>
        <v>0.0</v>
      </c>
      <c r="FX38" s="12">
        <v>3</v>
      </c>
      <c r="FY38" s="488"/>
      <c r="FZ38" s="559">
        <f t="shared" si="389"/>
        <v>21</v>
      </c>
      <c r="GA38" s="354">
        <f t="shared" si="390"/>
        <v>0</v>
      </c>
      <c r="GB38" s="355" t="str">
        <f t="shared" si="391"/>
        <v>0.00</v>
      </c>
      <c r="GC38" s="20"/>
      <c r="GD38" s="20"/>
      <c r="GE38" s="20"/>
      <c r="GF38" s="20"/>
      <c r="GG38" s="20"/>
      <c r="GH38" s="20"/>
      <c r="GI38" s="20"/>
      <c r="GJ38" s="20"/>
      <c r="GK38" s="20"/>
    </row>
    <row r="39" spans="1:341" ht="18" x14ac:dyDescent="0.25">
      <c r="A39" s="643">
        <v>30</v>
      </c>
      <c r="B39" s="643" t="s">
        <v>23</v>
      </c>
      <c r="C39" s="643" t="s">
        <v>403</v>
      </c>
      <c r="D39" s="644" t="s">
        <v>404</v>
      </c>
      <c r="E39" s="645" t="s">
        <v>405</v>
      </c>
      <c r="F39" s="584" t="s">
        <v>396</v>
      </c>
      <c r="G39" s="101" t="s">
        <v>406</v>
      </c>
      <c r="H39" s="273" t="s">
        <v>28</v>
      </c>
      <c r="I39" s="215" t="s">
        <v>407</v>
      </c>
      <c r="J39" s="257">
        <v>6</v>
      </c>
      <c r="K39" s="237"/>
      <c r="L39" s="540" t="str">
        <f t="shared" si="392"/>
        <v>C</v>
      </c>
      <c r="M39" s="539">
        <f t="shared" si="393"/>
        <v>2</v>
      </c>
      <c r="N39" s="208" t="str">
        <f t="shared" si="394"/>
        <v>2.0</v>
      </c>
      <c r="O39" s="257">
        <v>6.3</v>
      </c>
      <c r="P39" s="237"/>
      <c r="Q39" s="540" t="str">
        <f t="shared" si="395"/>
        <v>C</v>
      </c>
      <c r="R39" s="539">
        <f t="shared" si="396"/>
        <v>2</v>
      </c>
      <c r="S39" s="208" t="str">
        <f t="shared" si="397"/>
        <v>2.0</v>
      </c>
      <c r="T39" s="257">
        <v>6.7</v>
      </c>
      <c r="U39" s="273">
        <v>4</v>
      </c>
      <c r="V39" s="20"/>
      <c r="W39" s="6">
        <f t="shared" si="398"/>
        <v>5.0999999999999996</v>
      </c>
      <c r="X39" s="104">
        <f t="shared" si="399"/>
        <v>5.0999999999999996</v>
      </c>
      <c r="Y39" s="104"/>
      <c r="Z39" s="540" t="str">
        <f t="shared" si="400"/>
        <v>D+</v>
      </c>
      <c r="AA39" s="539">
        <f t="shared" si="401"/>
        <v>1.5</v>
      </c>
      <c r="AB39" s="539" t="str">
        <f t="shared" si="402"/>
        <v>1.5</v>
      </c>
      <c r="AC39" s="12">
        <v>3</v>
      </c>
      <c r="AD39" s="112">
        <v>3</v>
      </c>
      <c r="AE39" s="257">
        <v>5.2</v>
      </c>
      <c r="AF39" s="699">
        <v>4</v>
      </c>
      <c r="AG39" s="20"/>
      <c r="AH39" s="163">
        <f t="shared" si="403"/>
        <v>4.5</v>
      </c>
      <c r="AI39" s="164">
        <f t="shared" si="404"/>
        <v>4.5</v>
      </c>
      <c r="AJ39" s="164"/>
      <c r="AK39" s="158" t="str">
        <f t="shared" si="405"/>
        <v>D</v>
      </c>
      <c r="AL39" s="165">
        <f t="shared" si="406"/>
        <v>1</v>
      </c>
      <c r="AM39" s="165" t="str">
        <f t="shared" si="407"/>
        <v>1.0</v>
      </c>
      <c r="AN39" s="378">
        <v>3</v>
      </c>
      <c r="AO39" s="314">
        <v>3</v>
      </c>
      <c r="AP39" s="120">
        <v>5</v>
      </c>
      <c r="AQ39" s="269"/>
      <c r="AR39" s="20"/>
      <c r="AS39" s="6">
        <f t="shared" si="408"/>
        <v>2</v>
      </c>
      <c r="AT39" s="104">
        <f t="shared" si="409"/>
        <v>2</v>
      </c>
      <c r="AU39" s="104"/>
      <c r="AV39" s="540" t="str">
        <f t="shared" si="410"/>
        <v>F</v>
      </c>
      <c r="AW39" s="539">
        <f t="shared" si="411"/>
        <v>0</v>
      </c>
      <c r="AX39" s="539" t="str">
        <f t="shared" si="412"/>
        <v>0.0</v>
      </c>
      <c r="AY39" s="12">
        <v>3</v>
      </c>
      <c r="AZ39" s="112"/>
      <c r="BA39" s="706">
        <v>6.7</v>
      </c>
      <c r="BB39" s="699">
        <v>3</v>
      </c>
      <c r="BC39" s="416">
        <v>5</v>
      </c>
      <c r="BD39" s="6">
        <f t="shared" si="413"/>
        <v>4.5</v>
      </c>
      <c r="BE39" s="104">
        <f t="shared" si="414"/>
        <v>5.7</v>
      </c>
      <c r="BF39" s="104"/>
      <c r="BG39" s="540" t="str">
        <f t="shared" si="415"/>
        <v>C</v>
      </c>
      <c r="BH39" s="539">
        <f t="shared" si="416"/>
        <v>2</v>
      </c>
      <c r="BI39" s="539" t="str">
        <f t="shared" si="417"/>
        <v>2.0</v>
      </c>
      <c r="BJ39" s="12">
        <v>4</v>
      </c>
      <c r="BK39" s="112">
        <v>4</v>
      </c>
      <c r="BL39" s="706">
        <v>5</v>
      </c>
      <c r="BM39" s="699">
        <v>2</v>
      </c>
      <c r="BN39" s="699">
        <v>7</v>
      </c>
      <c r="BO39" s="6">
        <f t="shared" si="418"/>
        <v>3.2</v>
      </c>
      <c r="BP39" s="104">
        <f t="shared" si="419"/>
        <v>6.2</v>
      </c>
      <c r="BQ39" s="104"/>
      <c r="BR39" s="540" t="str">
        <f t="shared" si="420"/>
        <v>C</v>
      </c>
      <c r="BS39" s="539">
        <f t="shared" si="421"/>
        <v>2</v>
      </c>
      <c r="BT39" s="539" t="str">
        <f t="shared" si="422"/>
        <v>2.0</v>
      </c>
      <c r="BU39" s="12">
        <v>3</v>
      </c>
      <c r="BV39" s="110">
        <v>3</v>
      </c>
      <c r="BW39" s="706">
        <v>7</v>
      </c>
      <c r="BX39" s="420">
        <v>8</v>
      </c>
      <c r="BY39" s="420"/>
      <c r="BZ39" s="6">
        <f t="shared" si="423"/>
        <v>7.6</v>
      </c>
      <c r="CA39" s="104">
        <f t="shared" si="424"/>
        <v>7.6</v>
      </c>
      <c r="CB39" s="104"/>
      <c r="CC39" s="540" t="str">
        <f t="shared" si="425"/>
        <v>B</v>
      </c>
      <c r="CD39" s="539">
        <f t="shared" si="426"/>
        <v>3</v>
      </c>
      <c r="CE39" s="539" t="str">
        <f t="shared" si="427"/>
        <v>3.0</v>
      </c>
      <c r="CF39" s="12">
        <v>2</v>
      </c>
      <c r="CG39" s="110">
        <v>2</v>
      </c>
      <c r="CH39" s="365">
        <f t="shared" si="342"/>
        <v>18</v>
      </c>
      <c r="CI39" s="363">
        <f t="shared" si="343"/>
        <v>1.5277777777777777</v>
      </c>
      <c r="CJ39" s="355" t="str">
        <f t="shared" si="344"/>
        <v>1.53</v>
      </c>
      <c r="CK39" s="356" t="str">
        <f t="shared" si="345"/>
        <v>Lên lớp</v>
      </c>
      <c r="CL39" s="357">
        <f t="shared" si="346"/>
        <v>15</v>
      </c>
      <c r="CM39" s="358">
        <f t="shared" si="347"/>
        <v>1.8333333333333333</v>
      </c>
      <c r="CN39" s="356" t="str">
        <f t="shared" si="348"/>
        <v>Lên lớp</v>
      </c>
      <c r="CO39" s="288"/>
      <c r="CP39" s="248">
        <v>2</v>
      </c>
      <c r="CQ39" s="699"/>
      <c r="CR39" s="699"/>
      <c r="CS39" s="6">
        <f t="shared" si="349"/>
        <v>0.8</v>
      </c>
      <c r="CT39" s="104">
        <f t="shared" si="350"/>
        <v>0.8</v>
      </c>
      <c r="CU39" s="104"/>
      <c r="CV39" s="540" t="str">
        <f t="shared" si="351"/>
        <v>F</v>
      </c>
      <c r="CW39" s="539">
        <f t="shared" si="352"/>
        <v>0</v>
      </c>
      <c r="CX39" s="539" t="str">
        <f t="shared" si="353"/>
        <v>0.0</v>
      </c>
      <c r="CY39" s="12">
        <v>2</v>
      </c>
      <c r="CZ39" s="488"/>
      <c r="DA39" s="120">
        <v>5.6</v>
      </c>
      <c r="DB39" s="273"/>
      <c r="DC39" s="273"/>
      <c r="DD39" s="6">
        <f t="shared" si="354"/>
        <v>2.2000000000000002</v>
      </c>
      <c r="DE39" s="104">
        <f t="shared" si="355"/>
        <v>2.2000000000000002</v>
      </c>
      <c r="DF39" s="104"/>
      <c r="DG39" s="540" t="str">
        <f t="shared" si="356"/>
        <v>F</v>
      </c>
      <c r="DH39" s="539">
        <f t="shared" si="357"/>
        <v>0</v>
      </c>
      <c r="DI39" s="539" t="str">
        <f t="shared" si="358"/>
        <v>0.0</v>
      </c>
      <c r="DJ39" s="12">
        <v>3</v>
      </c>
      <c r="DK39" s="488"/>
      <c r="DL39" s="332">
        <v>0</v>
      </c>
      <c r="DM39" s="699"/>
      <c r="DN39" s="699"/>
      <c r="DO39" s="6">
        <f t="shared" si="359"/>
        <v>0</v>
      </c>
      <c r="DP39" s="104">
        <f t="shared" si="360"/>
        <v>0</v>
      </c>
      <c r="DQ39" s="104"/>
      <c r="DR39" s="540" t="str">
        <f t="shared" si="361"/>
        <v>F</v>
      </c>
      <c r="DS39" s="539">
        <f t="shared" si="362"/>
        <v>0</v>
      </c>
      <c r="DT39" s="539" t="str">
        <f t="shared" si="363"/>
        <v>0.0</v>
      </c>
      <c r="DU39" s="12">
        <v>2</v>
      </c>
      <c r="DV39" s="488"/>
      <c r="DW39" s="706"/>
      <c r="DX39" s="699"/>
      <c r="DY39" s="699"/>
      <c r="DZ39" s="6">
        <f t="shared" si="364"/>
        <v>0</v>
      </c>
      <c r="EA39" s="104">
        <f t="shared" si="365"/>
        <v>0</v>
      </c>
      <c r="EB39" s="104"/>
      <c r="EC39" s="540" t="str">
        <f t="shared" si="366"/>
        <v>F</v>
      </c>
      <c r="ED39" s="539">
        <f t="shared" si="367"/>
        <v>0</v>
      </c>
      <c r="EE39" s="539" t="str">
        <f t="shared" si="368"/>
        <v>0.0</v>
      </c>
      <c r="EF39" s="12">
        <v>2</v>
      </c>
      <c r="EG39" s="488"/>
      <c r="EH39" s="248">
        <v>2.6</v>
      </c>
      <c r="EI39" s="699"/>
      <c r="EJ39" s="699"/>
      <c r="EK39" s="6">
        <f t="shared" si="369"/>
        <v>1</v>
      </c>
      <c r="EL39" s="104">
        <f t="shared" si="370"/>
        <v>1</v>
      </c>
      <c r="EM39" s="104"/>
      <c r="EN39" s="540" t="str">
        <f t="shared" si="371"/>
        <v>F</v>
      </c>
      <c r="EO39" s="539">
        <f t="shared" si="372"/>
        <v>0</v>
      </c>
      <c r="EP39" s="539" t="str">
        <f t="shared" si="373"/>
        <v>0.0</v>
      </c>
      <c r="EQ39" s="12">
        <v>4</v>
      </c>
      <c r="ER39" s="488"/>
      <c r="ES39" s="248">
        <v>0</v>
      </c>
      <c r="ET39" s="699"/>
      <c r="EU39" s="699"/>
      <c r="EV39" s="6">
        <f t="shared" si="374"/>
        <v>0</v>
      </c>
      <c r="EW39" s="104">
        <f t="shared" si="375"/>
        <v>0</v>
      </c>
      <c r="EX39" s="104"/>
      <c r="EY39" s="540" t="str">
        <f t="shared" si="376"/>
        <v>F</v>
      </c>
      <c r="EZ39" s="539">
        <f t="shared" si="377"/>
        <v>0</v>
      </c>
      <c r="FA39" s="539" t="str">
        <f t="shared" si="378"/>
        <v>0.0</v>
      </c>
      <c r="FB39" s="12">
        <v>2</v>
      </c>
      <c r="FC39" s="488"/>
      <c r="FD39" s="332">
        <v>0</v>
      </c>
      <c r="FE39" s="699"/>
      <c r="FF39" s="699"/>
      <c r="FG39" s="6">
        <f t="shared" si="379"/>
        <v>0</v>
      </c>
      <c r="FH39" s="104">
        <f t="shared" si="380"/>
        <v>0</v>
      </c>
      <c r="FI39" s="104"/>
      <c r="FJ39" s="540" t="str">
        <f t="shared" si="381"/>
        <v>F</v>
      </c>
      <c r="FK39" s="539">
        <f t="shared" si="382"/>
        <v>0</v>
      </c>
      <c r="FL39" s="539" t="str">
        <f t="shared" si="383"/>
        <v>0.0</v>
      </c>
      <c r="FM39" s="12">
        <v>3</v>
      </c>
      <c r="FN39" s="488"/>
      <c r="FO39" s="332"/>
      <c r="FP39" s="699"/>
      <c r="FQ39" s="699"/>
      <c r="FR39" s="6">
        <f t="shared" si="384"/>
        <v>0</v>
      </c>
      <c r="FS39" s="104">
        <f t="shared" si="385"/>
        <v>0</v>
      </c>
      <c r="FT39" s="104"/>
      <c r="FU39" s="540" t="str">
        <f t="shared" si="386"/>
        <v>F</v>
      </c>
      <c r="FV39" s="539">
        <f t="shared" si="387"/>
        <v>0</v>
      </c>
      <c r="FW39" s="539" t="str">
        <f t="shared" si="388"/>
        <v>0.0</v>
      </c>
      <c r="FX39" s="12">
        <v>3</v>
      </c>
      <c r="FY39" s="488"/>
      <c r="FZ39" s="559">
        <f t="shared" si="389"/>
        <v>21</v>
      </c>
      <c r="GA39" s="354">
        <f t="shared" si="390"/>
        <v>0</v>
      </c>
      <c r="GB39" s="355" t="str">
        <f t="shared" si="391"/>
        <v>0.00</v>
      </c>
      <c r="GC39" s="20"/>
      <c r="GD39" s="20"/>
      <c r="GE39" s="20"/>
      <c r="GF39" s="20"/>
      <c r="GG39" s="20"/>
      <c r="GH39" s="20"/>
      <c r="GI39" s="20"/>
      <c r="GJ39" s="20"/>
      <c r="GK39" s="20"/>
    </row>
    <row r="40" spans="1:341" ht="18" x14ac:dyDescent="0.25">
      <c r="A40" s="647">
        <v>54</v>
      </c>
      <c r="B40" s="647" t="s">
        <v>23</v>
      </c>
      <c r="C40" s="647" t="s">
        <v>408</v>
      </c>
      <c r="D40" s="630" t="s">
        <v>409</v>
      </c>
      <c r="E40" s="631" t="s">
        <v>123</v>
      </c>
      <c r="F40" s="618" t="s">
        <v>410</v>
      </c>
      <c r="G40" s="501" t="s">
        <v>411</v>
      </c>
      <c r="H40" s="700" t="s">
        <v>28</v>
      </c>
      <c r="I40" s="566" t="s">
        <v>412</v>
      </c>
      <c r="J40" s="509">
        <v>6.5</v>
      </c>
      <c r="K40" s="816"/>
      <c r="L40" s="510" t="str">
        <f t="shared" si="392"/>
        <v>C+</v>
      </c>
      <c r="M40" s="511">
        <f t="shared" si="393"/>
        <v>2.5</v>
      </c>
      <c r="N40" s="512" t="str">
        <f t="shared" si="394"/>
        <v>2.5</v>
      </c>
      <c r="O40" s="509">
        <v>6</v>
      </c>
      <c r="P40" s="816"/>
      <c r="Q40" s="510" t="str">
        <f t="shared" si="395"/>
        <v>C</v>
      </c>
      <c r="R40" s="511">
        <f t="shared" si="396"/>
        <v>2</v>
      </c>
      <c r="S40" s="512" t="str">
        <f t="shared" si="397"/>
        <v>2.0</v>
      </c>
      <c r="T40" s="256">
        <v>8.5</v>
      </c>
      <c r="U40" s="606">
        <v>3</v>
      </c>
      <c r="V40" s="259"/>
      <c r="W40" s="239">
        <f t="shared" si="398"/>
        <v>5.2</v>
      </c>
      <c r="X40" s="484">
        <f t="shared" si="399"/>
        <v>5.2</v>
      </c>
      <c r="Y40" s="484"/>
      <c r="Z40" s="240" t="str">
        <f t="shared" si="400"/>
        <v>D+</v>
      </c>
      <c r="AA40" s="241">
        <f t="shared" si="401"/>
        <v>1.5</v>
      </c>
      <c r="AB40" s="241" t="str">
        <f t="shared" si="402"/>
        <v>1.5</v>
      </c>
      <c r="AC40" s="242">
        <v>3</v>
      </c>
      <c r="AD40" s="489">
        <v>3</v>
      </c>
      <c r="AE40" s="256">
        <v>7.9</v>
      </c>
      <c r="AF40" s="700">
        <v>6</v>
      </c>
      <c r="AG40" s="259"/>
      <c r="AH40" s="239">
        <f t="shared" si="403"/>
        <v>6.8</v>
      </c>
      <c r="AI40" s="484">
        <f t="shared" si="404"/>
        <v>6.8</v>
      </c>
      <c r="AJ40" s="484"/>
      <c r="AK40" s="240" t="str">
        <f t="shared" si="405"/>
        <v>C+</v>
      </c>
      <c r="AL40" s="241">
        <f t="shared" si="406"/>
        <v>2.5</v>
      </c>
      <c r="AM40" s="241" t="str">
        <f t="shared" si="407"/>
        <v>2.5</v>
      </c>
      <c r="AN40" s="379">
        <v>3</v>
      </c>
      <c r="AO40" s="396">
        <v>3</v>
      </c>
      <c r="AP40" s="256">
        <v>5</v>
      </c>
      <c r="AQ40" s="606">
        <v>4</v>
      </c>
      <c r="AR40" s="259"/>
      <c r="AS40" s="239">
        <f t="shared" si="408"/>
        <v>4.4000000000000004</v>
      </c>
      <c r="AT40" s="484">
        <f t="shared" si="409"/>
        <v>4.4000000000000004</v>
      </c>
      <c r="AU40" s="484"/>
      <c r="AV40" s="240" t="str">
        <f t="shared" si="410"/>
        <v>D</v>
      </c>
      <c r="AW40" s="241">
        <f t="shared" si="411"/>
        <v>1</v>
      </c>
      <c r="AX40" s="241" t="str">
        <f t="shared" si="412"/>
        <v>1.0</v>
      </c>
      <c r="AY40" s="242">
        <v>3</v>
      </c>
      <c r="AZ40" s="489">
        <v>3</v>
      </c>
      <c r="BA40" s="279">
        <v>7</v>
      </c>
      <c r="BB40" s="700">
        <v>6</v>
      </c>
      <c r="BC40" s="259"/>
      <c r="BD40" s="239">
        <f t="shared" si="413"/>
        <v>6.4</v>
      </c>
      <c r="BE40" s="484">
        <f t="shared" si="414"/>
        <v>6.4</v>
      </c>
      <c r="BF40" s="484"/>
      <c r="BG40" s="240" t="str">
        <f t="shared" si="415"/>
        <v>C</v>
      </c>
      <c r="BH40" s="241">
        <f t="shared" si="416"/>
        <v>2</v>
      </c>
      <c r="BI40" s="241" t="str">
        <f t="shared" si="417"/>
        <v>2.0</v>
      </c>
      <c r="BJ40" s="242">
        <v>4</v>
      </c>
      <c r="BK40" s="489">
        <v>4</v>
      </c>
      <c r="BL40" s="513">
        <v>7.3</v>
      </c>
      <c r="BM40" s="514"/>
      <c r="BN40" s="514">
        <v>4</v>
      </c>
      <c r="BO40" s="515">
        <f t="shared" si="418"/>
        <v>2.9</v>
      </c>
      <c r="BP40" s="546">
        <f t="shared" si="419"/>
        <v>5.3</v>
      </c>
      <c r="BQ40" s="546"/>
      <c r="BR40" s="510" t="str">
        <f t="shared" si="420"/>
        <v>D+</v>
      </c>
      <c r="BS40" s="511">
        <f t="shared" si="421"/>
        <v>1.5</v>
      </c>
      <c r="BT40" s="511" t="str">
        <f t="shared" si="422"/>
        <v>1.5</v>
      </c>
      <c r="BU40" s="517">
        <v>3</v>
      </c>
      <c r="BV40" s="518">
        <v>3</v>
      </c>
      <c r="BW40" s="387">
        <v>6.7</v>
      </c>
      <c r="BX40" s="384">
        <v>6</v>
      </c>
      <c r="BY40" s="384"/>
      <c r="BZ40" s="385">
        <f t="shared" si="423"/>
        <v>6.3</v>
      </c>
      <c r="CA40" s="386">
        <f t="shared" si="424"/>
        <v>6.3</v>
      </c>
      <c r="CB40" s="386"/>
      <c r="CC40" s="240" t="str">
        <f t="shared" si="425"/>
        <v>C</v>
      </c>
      <c r="CD40" s="241">
        <f t="shared" si="426"/>
        <v>2</v>
      </c>
      <c r="CE40" s="241" t="str">
        <f t="shared" si="427"/>
        <v>2.0</v>
      </c>
      <c r="CF40" s="242">
        <v>2</v>
      </c>
      <c r="CG40" s="489">
        <v>2</v>
      </c>
      <c r="CH40" s="449"/>
      <c r="CI40" s="468"/>
      <c r="CJ40" s="469"/>
      <c r="CK40" s="579"/>
      <c r="CL40" s="450"/>
      <c r="CM40" s="451"/>
      <c r="CN40" s="579"/>
      <c r="CP40" s="504">
        <v>5</v>
      </c>
      <c r="CQ40" s="700">
        <v>2</v>
      </c>
      <c r="CR40" s="259"/>
      <c r="CS40" s="239">
        <f t="shared" si="349"/>
        <v>3.2</v>
      </c>
      <c r="CT40" s="484">
        <f t="shared" si="350"/>
        <v>3.2</v>
      </c>
      <c r="CU40" s="484"/>
      <c r="CV40" s="240" t="str">
        <f t="shared" si="351"/>
        <v>F</v>
      </c>
      <c r="CW40" s="241">
        <f t="shared" si="352"/>
        <v>0</v>
      </c>
      <c r="CX40" s="241" t="str">
        <f t="shared" si="353"/>
        <v>0.0</v>
      </c>
      <c r="CY40" s="242">
        <v>2</v>
      </c>
      <c r="CZ40" s="489"/>
      <c r="DA40" s="483">
        <v>6.5</v>
      </c>
      <c r="DB40" s="606">
        <v>6</v>
      </c>
      <c r="DC40" s="606"/>
      <c r="DD40" s="239">
        <f t="shared" si="354"/>
        <v>6.2</v>
      </c>
      <c r="DE40" s="484">
        <f t="shared" si="355"/>
        <v>6.2</v>
      </c>
      <c r="DF40" s="484"/>
      <c r="DG40" s="240" t="str">
        <f t="shared" si="356"/>
        <v>C</v>
      </c>
      <c r="DH40" s="241">
        <f t="shared" si="357"/>
        <v>2</v>
      </c>
      <c r="DI40" s="241" t="str">
        <f t="shared" si="358"/>
        <v>2.0</v>
      </c>
      <c r="DJ40" s="242">
        <v>3</v>
      </c>
      <c r="DK40" s="489">
        <v>3</v>
      </c>
      <c r="DL40" s="456"/>
      <c r="DU40" s="447"/>
      <c r="DW40" s="259"/>
      <c r="DX40" s="700"/>
      <c r="DY40" s="700"/>
      <c r="DZ40" s="239">
        <f t="shared" si="364"/>
        <v>0</v>
      </c>
      <c r="EA40" s="484">
        <f t="shared" si="365"/>
        <v>0</v>
      </c>
      <c r="EB40" s="484"/>
      <c r="EC40" s="240" t="str">
        <f t="shared" si="366"/>
        <v>F</v>
      </c>
      <c r="ED40" s="241">
        <f t="shared" si="367"/>
        <v>0</v>
      </c>
      <c r="EE40" s="241" t="str">
        <f t="shared" si="368"/>
        <v>0.0</v>
      </c>
      <c r="EF40" s="242">
        <v>2</v>
      </c>
      <c r="EG40" s="312"/>
      <c r="EH40" s="279"/>
      <c r="EI40" s="700"/>
      <c r="EJ40" s="700"/>
      <c r="EK40" s="239">
        <f t="shared" si="369"/>
        <v>0</v>
      </c>
      <c r="EL40" s="484">
        <f t="shared" si="370"/>
        <v>0</v>
      </c>
      <c r="EM40" s="484"/>
      <c r="EN40" s="240" t="str">
        <f t="shared" si="371"/>
        <v>F</v>
      </c>
      <c r="EO40" s="241">
        <f t="shared" si="372"/>
        <v>0</v>
      </c>
      <c r="EP40" s="241" t="str">
        <f t="shared" si="373"/>
        <v>0.0</v>
      </c>
      <c r="EQ40" s="242">
        <v>4</v>
      </c>
      <c r="ER40" s="489"/>
      <c r="ES40" s="279"/>
      <c r="ET40" s="700"/>
      <c r="EU40" s="700"/>
      <c r="EV40" s="239">
        <f t="shared" si="374"/>
        <v>0</v>
      </c>
      <c r="EW40" s="484">
        <f t="shared" si="375"/>
        <v>0</v>
      </c>
      <c r="EX40" s="484"/>
      <c r="EY40" s="240" t="str">
        <f t="shared" si="376"/>
        <v>F</v>
      </c>
      <c r="EZ40" s="241">
        <f t="shared" si="377"/>
        <v>0</v>
      </c>
      <c r="FA40" s="241" t="str">
        <f t="shared" si="378"/>
        <v>0.0</v>
      </c>
      <c r="FB40" s="242">
        <v>2</v>
      </c>
      <c r="FC40" s="489"/>
      <c r="FD40" s="505">
        <v>5.3</v>
      </c>
      <c r="FE40" s="506">
        <v>8</v>
      </c>
      <c r="FF40" s="507"/>
      <c r="FG40" s="239">
        <f t="shared" si="379"/>
        <v>6.9</v>
      </c>
      <c r="FH40" s="484">
        <f t="shared" si="380"/>
        <v>6.9</v>
      </c>
      <c r="FI40" s="484"/>
      <c r="FJ40" s="240" t="str">
        <f t="shared" si="381"/>
        <v>C+</v>
      </c>
      <c r="FK40" s="241">
        <f t="shared" si="382"/>
        <v>2.5</v>
      </c>
      <c r="FL40" s="241" t="str">
        <f t="shared" si="383"/>
        <v>2.5</v>
      </c>
      <c r="FM40" s="242">
        <v>3</v>
      </c>
      <c r="FN40" s="489">
        <v>3</v>
      </c>
      <c r="FO40" s="331"/>
      <c r="FP40" s="700"/>
      <c r="FQ40" s="700"/>
      <c r="FR40" s="239">
        <f t="shared" si="384"/>
        <v>0</v>
      </c>
      <c r="FS40" s="484">
        <f t="shared" si="385"/>
        <v>0</v>
      </c>
      <c r="FT40" s="484"/>
      <c r="FU40" s="240" t="str">
        <f t="shared" si="386"/>
        <v>F</v>
      </c>
      <c r="FV40" s="241">
        <f t="shared" si="387"/>
        <v>0</v>
      </c>
      <c r="FW40" s="241" t="str">
        <f t="shared" si="388"/>
        <v>0.0</v>
      </c>
      <c r="FX40" s="242"/>
      <c r="FY40" s="312"/>
      <c r="FZ40" s="560">
        <f t="shared" si="389"/>
        <v>16</v>
      </c>
      <c r="GA40" s="361">
        <f t="shared" si="390"/>
        <v>0.84375</v>
      </c>
      <c r="GB40" s="362" t="str">
        <f t="shared" si="391"/>
        <v>0.84</v>
      </c>
      <c r="GC40" s="259"/>
      <c r="GD40" s="259"/>
      <c r="GE40" s="259"/>
      <c r="GF40" s="259"/>
      <c r="GG40" s="259"/>
      <c r="GH40" s="259"/>
      <c r="GI40" s="259"/>
      <c r="GJ40" s="259"/>
      <c r="GK40" s="259"/>
    </row>
    <row r="41" spans="1:341" s="22" customFormat="1" ht="18" x14ac:dyDescent="0.25">
      <c r="A41" s="643">
        <v>1</v>
      </c>
      <c r="B41" s="643" t="s">
        <v>23</v>
      </c>
      <c r="C41" s="643" t="s">
        <v>413</v>
      </c>
      <c r="D41" s="644" t="s">
        <v>414</v>
      </c>
      <c r="E41" s="645" t="s">
        <v>415</v>
      </c>
      <c r="F41" s="471" t="s">
        <v>416</v>
      </c>
      <c r="G41" s="101" t="s">
        <v>417</v>
      </c>
      <c r="H41" s="273" t="s">
        <v>28</v>
      </c>
      <c r="I41" s="215" t="s">
        <v>418</v>
      </c>
      <c r="J41" s="128">
        <v>6</v>
      </c>
      <c r="K41" s="129"/>
      <c r="L41" s="97" t="str">
        <f t="shared" si="392"/>
        <v>C</v>
      </c>
      <c r="M41" s="98">
        <f t="shared" si="393"/>
        <v>2</v>
      </c>
      <c r="N41" s="207" t="str">
        <f t="shared" si="394"/>
        <v>2.0</v>
      </c>
      <c r="O41" s="128">
        <v>6.8</v>
      </c>
      <c r="P41" s="129"/>
      <c r="Q41" s="97" t="str">
        <f t="shared" si="395"/>
        <v>C+</v>
      </c>
      <c r="R41" s="98">
        <f t="shared" si="396"/>
        <v>2.5</v>
      </c>
      <c r="S41" s="207" t="str">
        <f t="shared" si="397"/>
        <v>2.5</v>
      </c>
      <c r="T41" s="126">
        <v>7.2</v>
      </c>
      <c r="U41" s="278">
        <v>4</v>
      </c>
      <c r="V41" s="5"/>
      <c r="W41" s="6">
        <f t="shared" si="398"/>
        <v>5.3</v>
      </c>
      <c r="X41" s="104">
        <f t="shared" si="399"/>
        <v>5.3</v>
      </c>
      <c r="Y41" s="104"/>
      <c r="Z41" s="540" t="str">
        <f t="shared" si="400"/>
        <v>D+</v>
      </c>
      <c r="AA41" s="539">
        <f t="shared" si="401"/>
        <v>1.5</v>
      </c>
      <c r="AB41" s="539" t="str">
        <f t="shared" si="402"/>
        <v>1.5</v>
      </c>
      <c r="AC41" s="12">
        <v>3</v>
      </c>
      <c r="AD41" s="112">
        <v>3</v>
      </c>
      <c r="AE41" s="160">
        <v>6.6</v>
      </c>
      <c r="AF41" s="161">
        <v>4</v>
      </c>
      <c r="AG41" s="162"/>
      <c r="AH41" s="163">
        <f t="shared" si="403"/>
        <v>5</v>
      </c>
      <c r="AI41" s="164">
        <f t="shared" si="404"/>
        <v>5</v>
      </c>
      <c r="AJ41" s="164"/>
      <c r="AK41" s="158" t="str">
        <f t="shared" si="405"/>
        <v>D+</v>
      </c>
      <c r="AL41" s="165">
        <f t="shared" si="406"/>
        <v>1.5</v>
      </c>
      <c r="AM41" s="165" t="str">
        <f t="shared" si="407"/>
        <v>1.5</v>
      </c>
      <c r="AN41" s="378">
        <v>3</v>
      </c>
      <c r="AO41" s="314">
        <v>3</v>
      </c>
      <c r="AP41" s="119">
        <v>5.7</v>
      </c>
      <c r="AQ41" s="278">
        <v>5</v>
      </c>
      <c r="AR41" s="5"/>
      <c r="AS41" s="6">
        <f t="shared" si="408"/>
        <v>5.3</v>
      </c>
      <c r="AT41" s="104">
        <f t="shared" si="409"/>
        <v>5.3</v>
      </c>
      <c r="AU41" s="104"/>
      <c r="AV41" s="540" t="str">
        <f t="shared" si="410"/>
        <v>D+</v>
      </c>
      <c r="AW41" s="539">
        <f t="shared" si="411"/>
        <v>1.5</v>
      </c>
      <c r="AX41" s="539" t="str">
        <f t="shared" si="412"/>
        <v>1.5</v>
      </c>
      <c r="AY41" s="12">
        <v>3</v>
      </c>
      <c r="AZ41" s="112">
        <v>3</v>
      </c>
      <c r="BA41" s="126">
        <v>7.8</v>
      </c>
      <c r="BB41" s="278">
        <v>5</v>
      </c>
      <c r="BC41" s="5"/>
      <c r="BD41" s="6">
        <f t="shared" si="413"/>
        <v>6.1</v>
      </c>
      <c r="BE41" s="104">
        <f t="shared" si="414"/>
        <v>6.1</v>
      </c>
      <c r="BF41" s="104"/>
      <c r="BG41" s="540" t="str">
        <f t="shared" si="415"/>
        <v>C</v>
      </c>
      <c r="BH41" s="539">
        <f t="shared" si="416"/>
        <v>2</v>
      </c>
      <c r="BI41" s="539" t="str">
        <f t="shared" si="417"/>
        <v>2.0</v>
      </c>
      <c r="BJ41" s="12">
        <v>4</v>
      </c>
      <c r="BK41" s="112">
        <v>4</v>
      </c>
      <c r="BL41" s="707">
        <v>5.3</v>
      </c>
      <c r="BM41" s="333">
        <v>5</v>
      </c>
      <c r="BN41" s="284"/>
      <c r="BO41" s="40">
        <f t="shared" si="418"/>
        <v>5.0999999999999996</v>
      </c>
      <c r="BP41" s="99">
        <f t="shared" si="419"/>
        <v>5.0999999999999996</v>
      </c>
      <c r="BQ41" s="99"/>
      <c r="BR41" s="97" t="str">
        <f t="shared" si="420"/>
        <v>D+</v>
      </c>
      <c r="BS41" s="98">
        <f t="shared" si="421"/>
        <v>1.5</v>
      </c>
      <c r="BT41" s="98" t="str">
        <f t="shared" si="422"/>
        <v>1.5</v>
      </c>
      <c r="BU41" s="18">
        <v>3</v>
      </c>
      <c r="BV41" s="117">
        <v>3</v>
      </c>
      <c r="BW41" s="707">
        <v>7</v>
      </c>
      <c r="BX41" s="333">
        <v>8</v>
      </c>
      <c r="BY41" s="284"/>
      <c r="BZ41" s="40">
        <f t="shared" si="423"/>
        <v>7.6</v>
      </c>
      <c r="CA41" s="99">
        <f t="shared" si="424"/>
        <v>7.6</v>
      </c>
      <c r="CB41" s="99"/>
      <c r="CC41" s="97" t="str">
        <f t="shared" si="425"/>
        <v>B</v>
      </c>
      <c r="CD41" s="98">
        <f t="shared" si="426"/>
        <v>3</v>
      </c>
      <c r="CE41" s="98" t="str">
        <f t="shared" si="427"/>
        <v>3.0</v>
      </c>
      <c r="CF41" s="18">
        <v>2</v>
      </c>
      <c r="CG41" s="117">
        <v>2</v>
      </c>
      <c r="CH41" s="364">
        <f t="shared" ref="CH41:CH52" si="428">AC41+AN41+AY41+BJ41+BU41+CF41</f>
        <v>18</v>
      </c>
      <c r="CI41" s="363">
        <f t="shared" ref="CI41:CI52" si="429">(AA41*AC41+AL41*AN41+AW41*AY41+BH41*BJ41+BS41*BU41+CD41*CF41)/CH41</f>
        <v>1.7777777777777777</v>
      </c>
      <c r="CJ41" s="355" t="str">
        <f t="shared" ref="CJ41:CJ52" si="430">TEXT(CI41,"0.00")</f>
        <v>1.78</v>
      </c>
      <c r="CK41" s="356" t="str">
        <f t="shared" ref="CK41:CK52" si="431">IF(AND(CI41&lt;0.8),"Cảnh báo KQHT","Lên lớp")</f>
        <v>Lên lớp</v>
      </c>
      <c r="CL41" s="357">
        <f t="shared" ref="CL41:CL52" si="432">AD41+AO41+AZ41+BK41+BV41+CG41</f>
        <v>18</v>
      </c>
      <c r="CM41" s="358">
        <f t="shared" ref="CM41:CM52" si="433" xml:space="preserve"> (AA41*AD41+AL41*AO41+AW41*AZ41+BH41*BK41+BS41*BV41+CD41*CG41)/CL41</f>
        <v>1.7777777777777777</v>
      </c>
      <c r="CN41" s="356" t="str">
        <f t="shared" ref="CN41:CN52" si="434">IF(AND(CM41&lt;1.2),"Cảnh báo KQHT","Lên lớp")</f>
        <v>Lên lớp</v>
      </c>
      <c r="CO41" s="359"/>
      <c r="CP41" s="128"/>
      <c r="CQ41" s="13"/>
      <c r="CR41" s="14"/>
      <c r="CS41" s="40">
        <f t="shared" si="349"/>
        <v>0</v>
      </c>
      <c r="CT41" s="99">
        <f t="shared" si="350"/>
        <v>0</v>
      </c>
      <c r="CU41" s="99"/>
      <c r="CV41" s="97" t="str">
        <f t="shared" si="351"/>
        <v>F</v>
      </c>
      <c r="CW41" s="98">
        <f t="shared" si="352"/>
        <v>0</v>
      </c>
      <c r="CX41" s="98" t="str">
        <f t="shared" si="353"/>
        <v>0.0</v>
      </c>
      <c r="CY41" s="18">
        <v>2</v>
      </c>
      <c r="CZ41" s="117">
        <v>2</v>
      </c>
      <c r="DA41" s="707"/>
      <c r="DB41" s="333"/>
      <c r="DC41" s="14"/>
      <c r="DD41" s="40">
        <f t="shared" si="354"/>
        <v>0</v>
      </c>
      <c r="DE41" s="99">
        <f t="shared" si="355"/>
        <v>0</v>
      </c>
      <c r="DF41" s="99"/>
      <c r="DG41" s="97" t="str">
        <f t="shared" si="356"/>
        <v>F</v>
      </c>
      <c r="DH41" s="98">
        <f t="shared" si="357"/>
        <v>0</v>
      </c>
      <c r="DI41" s="98" t="str">
        <f t="shared" si="358"/>
        <v>0.0</v>
      </c>
      <c r="DJ41" s="18">
        <v>3</v>
      </c>
      <c r="DK41" s="117">
        <v>3</v>
      </c>
      <c r="DL41" s="322">
        <v>1.5</v>
      </c>
      <c r="DM41" s="333"/>
      <c r="DN41" s="284"/>
      <c r="DO41" s="40">
        <f>ROUND((DL41*0.4+DM41*0.6),1)</f>
        <v>0.6</v>
      </c>
      <c r="DP41" s="99">
        <f>ROUND(MAX((DL41*0.4+DM41*0.6),(DL41*0.4+DN41*0.6)),1)</f>
        <v>0.6</v>
      </c>
      <c r="DQ41" s="99"/>
      <c r="DR41" s="97" t="str">
        <f>IF(DP41&gt;=8.5,"A",IF(DP41&gt;=8,"B+",IF(DP41&gt;=7,"B",IF(DP41&gt;=6.5,"C+",IF(DP41&gt;=5.5,"C",IF(DP41&gt;=5,"D+",IF(DP41&gt;=4,"D","F")))))))</f>
        <v>F</v>
      </c>
      <c r="DS41" s="98">
        <f>IF(DR41="A",4,IF(DR41="B+",3.5,IF(DR41="B",3,IF(DR41="C+",2.5,IF(DR41="C",2,IF(DR41="D+",1.5,IF(DR41="D",1,0)))))))</f>
        <v>0</v>
      </c>
      <c r="DT41" s="98" t="str">
        <f>TEXT(DS41,"0.0")</f>
        <v>0.0</v>
      </c>
      <c r="DU41" s="18">
        <v>2</v>
      </c>
      <c r="DV41" s="117">
        <v>2</v>
      </c>
      <c r="DW41" s="708"/>
      <c r="DX41" s="409"/>
      <c r="DY41" s="341"/>
      <c r="DZ41" s="6">
        <f t="shared" si="364"/>
        <v>0</v>
      </c>
      <c r="EA41" s="104">
        <f t="shared" si="365"/>
        <v>0</v>
      </c>
      <c r="EB41" s="104"/>
      <c r="EC41" s="540" t="str">
        <f t="shared" si="366"/>
        <v>F</v>
      </c>
      <c r="ED41" s="539">
        <f t="shared" si="367"/>
        <v>0</v>
      </c>
      <c r="EE41" s="539" t="str">
        <f t="shared" si="368"/>
        <v>0.0</v>
      </c>
      <c r="EF41" s="12">
        <v>2</v>
      </c>
      <c r="EG41" s="110">
        <v>2</v>
      </c>
      <c r="EH41" s="706"/>
      <c r="EI41" s="699"/>
      <c r="EJ41" s="699"/>
      <c r="EK41" s="6">
        <f t="shared" si="369"/>
        <v>0</v>
      </c>
      <c r="EL41" s="104">
        <f t="shared" si="370"/>
        <v>0</v>
      </c>
      <c r="EM41" s="104"/>
      <c r="EN41" s="540" t="str">
        <f t="shared" si="371"/>
        <v>F</v>
      </c>
      <c r="EO41" s="539">
        <f t="shared" si="372"/>
        <v>0</v>
      </c>
      <c r="EP41" s="539" t="str">
        <f t="shared" si="373"/>
        <v>0.0</v>
      </c>
      <c r="EQ41" s="12">
        <v>4</v>
      </c>
      <c r="ER41" s="110">
        <v>4</v>
      </c>
      <c r="ES41" s="706"/>
      <c r="ET41" s="420"/>
      <c r="EU41" s="420"/>
      <c r="EV41" s="6">
        <f t="shared" si="374"/>
        <v>0</v>
      </c>
      <c r="EW41" s="104">
        <f t="shared" si="375"/>
        <v>0</v>
      </c>
      <c r="EX41" s="104"/>
      <c r="EY41" s="540" t="str">
        <f t="shared" si="376"/>
        <v>F</v>
      </c>
      <c r="EZ41" s="539">
        <f t="shared" si="377"/>
        <v>0</v>
      </c>
      <c r="FA41" s="539" t="str">
        <f t="shared" si="378"/>
        <v>0.0</v>
      </c>
      <c r="FB41" s="12">
        <v>2</v>
      </c>
      <c r="FC41" s="110">
        <v>2</v>
      </c>
      <c r="FD41" s="708"/>
      <c r="FE41" s="409"/>
      <c r="FF41" s="5"/>
      <c r="FG41" s="6">
        <f t="shared" si="379"/>
        <v>0</v>
      </c>
      <c r="FH41" s="104">
        <f t="shared" si="380"/>
        <v>0</v>
      </c>
      <c r="FI41" s="104"/>
      <c r="FJ41" s="540" t="str">
        <f t="shared" si="381"/>
        <v>F</v>
      </c>
      <c r="FK41" s="539">
        <f t="shared" si="382"/>
        <v>0</v>
      </c>
      <c r="FL41" s="539" t="str">
        <f t="shared" si="383"/>
        <v>0.0</v>
      </c>
      <c r="FM41" s="12">
        <v>3</v>
      </c>
      <c r="FN41" s="110">
        <v>3</v>
      </c>
      <c r="FO41" s="706"/>
      <c r="FP41" s="699"/>
      <c r="FQ41" s="699"/>
      <c r="FR41" s="6">
        <f t="shared" si="384"/>
        <v>0</v>
      </c>
      <c r="FS41" s="104">
        <f t="shared" si="385"/>
        <v>0</v>
      </c>
      <c r="FT41" s="104"/>
      <c r="FU41" s="540" t="str">
        <f t="shared" si="386"/>
        <v>F</v>
      </c>
      <c r="FV41" s="539">
        <f t="shared" si="387"/>
        <v>0</v>
      </c>
      <c r="FW41" s="539" t="str">
        <f t="shared" si="388"/>
        <v>0.0</v>
      </c>
      <c r="FX41" s="12">
        <v>3</v>
      </c>
      <c r="FY41" s="110">
        <v>3</v>
      </c>
      <c r="FZ41" s="410"/>
    </row>
    <row r="42" spans="1:341" s="445" customFormat="1" ht="18" x14ac:dyDescent="0.25">
      <c r="A42" s="643">
        <v>26</v>
      </c>
      <c r="B42" s="643" t="s">
        <v>23</v>
      </c>
      <c r="C42" s="643" t="s">
        <v>419</v>
      </c>
      <c r="D42" s="644" t="s">
        <v>420</v>
      </c>
      <c r="E42" s="645" t="s">
        <v>421</v>
      </c>
      <c r="F42" s="471" t="s">
        <v>416</v>
      </c>
      <c r="G42" s="101" t="s">
        <v>422</v>
      </c>
      <c r="H42" s="273" t="s">
        <v>28</v>
      </c>
      <c r="I42" s="215" t="s">
        <v>407</v>
      </c>
      <c r="J42" s="120">
        <v>5.8</v>
      </c>
      <c r="K42" s="293"/>
      <c r="L42" s="540" t="str">
        <f t="shared" si="392"/>
        <v>C</v>
      </c>
      <c r="M42" s="539">
        <f t="shared" si="393"/>
        <v>2</v>
      </c>
      <c r="N42" s="208" t="str">
        <f t="shared" si="394"/>
        <v>2.0</v>
      </c>
      <c r="O42" s="120">
        <v>7</v>
      </c>
      <c r="P42" s="293"/>
      <c r="Q42" s="540" t="str">
        <f t="shared" si="395"/>
        <v>B</v>
      </c>
      <c r="R42" s="539">
        <f t="shared" si="396"/>
        <v>3</v>
      </c>
      <c r="S42" s="208" t="str">
        <f t="shared" si="397"/>
        <v>3.0</v>
      </c>
      <c r="T42" s="120">
        <v>7</v>
      </c>
      <c r="U42" s="273">
        <v>4</v>
      </c>
      <c r="V42" s="196"/>
      <c r="W42" s="6">
        <f t="shared" si="398"/>
        <v>5.2</v>
      </c>
      <c r="X42" s="104">
        <f t="shared" si="399"/>
        <v>5.2</v>
      </c>
      <c r="Y42" s="104"/>
      <c r="Z42" s="540" t="str">
        <f t="shared" si="400"/>
        <v>D+</v>
      </c>
      <c r="AA42" s="539">
        <f t="shared" si="401"/>
        <v>1.5</v>
      </c>
      <c r="AB42" s="539" t="str">
        <f t="shared" si="402"/>
        <v>1.5</v>
      </c>
      <c r="AC42" s="12">
        <v>3</v>
      </c>
      <c r="AD42" s="112">
        <v>3</v>
      </c>
      <c r="AE42" s="274">
        <v>2.2000000000000002</v>
      </c>
      <c r="AF42" s="273"/>
      <c r="AG42" s="196"/>
      <c r="AH42" s="163">
        <f t="shared" si="403"/>
        <v>0.9</v>
      </c>
      <c r="AI42" s="164">
        <f t="shared" si="404"/>
        <v>0.9</v>
      </c>
      <c r="AJ42" s="164"/>
      <c r="AK42" s="158" t="str">
        <f t="shared" si="405"/>
        <v>F</v>
      </c>
      <c r="AL42" s="165">
        <f t="shared" si="406"/>
        <v>0</v>
      </c>
      <c r="AM42" s="165" t="str">
        <f t="shared" si="407"/>
        <v>0.0</v>
      </c>
      <c r="AN42" s="378">
        <v>3</v>
      </c>
      <c r="AO42" s="314"/>
      <c r="AP42" s="120">
        <v>5</v>
      </c>
      <c r="AQ42" s="273">
        <v>5</v>
      </c>
      <c r="AR42" s="196"/>
      <c r="AS42" s="6">
        <f t="shared" si="408"/>
        <v>5</v>
      </c>
      <c r="AT42" s="104">
        <f t="shared" si="409"/>
        <v>5</v>
      </c>
      <c r="AU42" s="104"/>
      <c r="AV42" s="540" t="str">
        <f t="shared" si="410"/>
        <v>D+</v>
      </c>
      <c r="AW42" s="539">
        <f t="shared" si="411"/>
        <v>1.5</v>
      </c>
      <c r="AX42" s="539" t="str">
        <f t="shared" si="412"/>
        <v>1.5</v>
      </c>
      <c r="AY42" s="12">
        <v>3</v>
      </c>
      <c r="AZ42" s="112">
        <v>3</v>
      </c>
      <c r="BA42" s="706">
        <v>6</v>
      </c>
      <c r="BB42" s="699">
        <v>4</v>
      </c>
      <c r="BC42" s="416">
        <v>5</v>
      </c>
      <c r="BD42" s="6">
        <f t="shared" si="413"/>
        <v>4.8</v>
      </c>
      <c r="BE42" s="104">
        <f t="shared" si="414"/>
        <v>5.4</v>
      </c>
      <c r="BF42" s="104"/>
      <c r="BG42" s="540" t="str">
        <f t="shared" si="415"/>
        <v>D+</v>
      </c>
      <c r="BH42" s="539">
        <f t="shared" si="416"/>
        <v>1.5</v>
      </c>
      <c r="BI42" s="539" t="str">
        <f t="shared" si="417"/>
        <v>1.5</v>
      </c>
      <c r="BJ42" s="12">
        <v>4</v>
      </c>
      <c r="BK42" s="112">
        <v>4</v>
      </c>
      <c r="BL42" s="706">
        <v>5</v>
      </c>
      <c r="BM42" s="699">
        <v>2</v>
      </c>
      <c r="BN42" s="699">
        <v>5</v>
      </c>
      <c r="BO42" s="6">
        <f t="shared" si="418"/>
        <v>3.2</v>
      </c>
      <c r="BP42" s="104">
        <f t="shared" si="419"/>
        <v>5</v>
      </c>
      <c r="BQ42" s="104"/>
      <c r="BR42" s="540" t="str">
        <f t="shared" si="420"/>
        <v>D+</v>
      </c>
      <c r="BS42" s="539">
        <f t="shared" si="421"/>
        <v>1.5</v>
      </c>
      <c r="BT42" s="539" t="str">
        <f t="shared" si="422"/>
        <v>1.5</v>
      </c>
      <c r="BU42" s="12">
        <v>3</v>
      </c>
      <c r="BV42" s="110">
        <v>3</v>
      </c>
      <c r="BW42" s="706">
        <v>7.7</v>
      </c>
      <c r="BX42" s="420">
        <v>7</v>
      </c>
      <c r="BY42" s="420"/>
      <c r="BZ42" s="6">
        <f t="shared" si="423"/>
        <v>7.3</v>
      </c>
      <c r="CA42" s="104">
        <f t="shared" si="424"/>
        <v>7.3</v>
      </c>
      <c r="CB42" s="104"/>
      <c r="CC42" s="540" t="str">
        <f t="shared" si="425"/>
        <v>B</v>
      </c>
      <c r="CD42" s="539">
        <f t="shared" si="426"/>
        <v>3</v>
      </c>
      <c r="CE42" s="539" t="str">
        <f t="shared" si="427"/>
        <v>3.0</v>
      </c>
      <c r="CF42" s="12">
        <v>2</v>
      </c>
      <c r="CG42" s="110">
        <v>2</v>
      </c>
      <c r="CH42" s="365">
        <f t="shared" si="428"/>
        <v>18</v>
      </c>
      <c r="CI42" s="363">
        <f t="shared" si="429"/>
        <v>1.4166666666666667</v>
      </c>
      <c r="CJ42" s="355" t="str">
        <f t="shared" si="430"/>
        <v>1.42</v>
      </c>
      <c r="CK42" s="356" t="str">
        <f t="shared" si="431"/>
        <v>Lên lớp</v>
      </c>
      <c r="CL42" s="357">
        <f t="shared" si="432"/>
        <v>15</v>
      </c>
      <c r="CM42" s="358">
        <f t="shared" si="433"/>
        <v>1.7</v>
      </c>
      <c r="CN42" s="356" t="str">
        <f t="shared" si="434"/>
        <v>Lên lớp</v>
      </c>
      <c r="CO42" s="391"/>
      <c r="CP42" s="412"/>
      <c r="CQ42" s="196"/>
      <c r="CR42" s="196"/>
      <c r="CS42" s="196"/>
      <c r="CT42" s="196"/>
      <c r="CU42" s="196"/>
      <c r="CV42" s="196"/>
      <c r="CW42" s="196"/>
      <c r="CX42" s="196"/>
      <c r="CY42" s="12">
        <v>2</v>
      </c>
      <c r="CZ42" s="413"/>
      <c r="DA42" s="412"/>
      <c r="DB42" s="196"/>
      <c r="DC42" s="196"/>
      <c r="DD42" s="196"/>
      <c r="DE42" s="196"/>
      <c r="DF42" s="196"/>
      <c r="DG42" s="196"/>
      <c r="DH42" s="196"/>
      <c r="DI42" s="196"/>
      <c r="DJ42" s="12">
        <v>3</v>
      </c>
      <c r="DK42" s="413"/>
      <c r="DL42" s="332">
        <v>0</v>
      </c>
      <c r="DM42" s="196"/>
      <c r="DN42" s="196"/>
      <c r="DO42" s="196"/>
      <c r="DP42" s="196"/>
      <c r="DQ42" s="196"/>
      <c r="DR42" s="196"/>
      <c r="DS42" s="196"/>
      <c r="DT42" s="196"/>
      <c r="DU42" s="12">
        <v>2</v>
      </c>
      <c r="DV42" s="413"/>
      <c r="DW42" s="412"/>
      <c r="DX42" s="196"/>
      <c r="DY42" s="196"/>
      <c r="DZ42" s="196"/>
      <c r="EA42" s="196"/>
      <c r="EB42" s="196"/>
      <c r="EC42" s="196"/>
      <c r="ED42" s="196"/>
      <c r="EE42" s="196"/>
      <c r="EF42" s="12">
        <v>2</v>
      </c>
      <c r="EG42" s="413"/>
      <c r="EH42" s="412"/>
      <c r="EI42" s="196"/>
      <c r="EJ42" s="196"/>
      <c r="EK42" s="196"/>
      <c r="EL42" s="196"/>
      <c r="EM42" s="196"/>
      <c r="EN42" s="196"/>
      <c r="EO42" s="196"/>
      <c r="EP42" s="196"/>
      <c r="EQ42" s="12">
        <v>4</v>
      </c>
      <c r="ER42" s="413"/>
      <c r="ES42" s="412"/>
      <c r="ET42" s="196"/>
      <c r="EU42" s="196"/>
      <c r="EV42" s="196"/>
      <c r="EW42" s="196"/>
      <c r="EX42" s="196"/>
      <c r="EY42" s="196"/>
      <c r="EZ42" s="196"/>
      <c r="FA42" s="196"/>
      <c r="FB42" s="12">
        <v>2</v>
      </c>
      <c r="FC42" s="413"/>
      <c r="FD42" s="412"/>
      <c r="FE42" s="196"/>
      <c r="FF42" s="196"/>
      <c r="FG42" s="196"/>
      <c r="FH42" s="196"/>
      <c r="FI42" s="196"/>
      <c r="FJ42" s="196"/>
      <c r="FK42" s="196"/>
      <c r="FL42" s="196"/>
      <c r="FM42" s="12">
        <v>3</v>
      </c>
      <c r="FN42" s="413"/>
      <c r="FO42" s="412"/>
      <c r="FP42" s="196"/>
      <c r="FQ42" s="196"/>
      <c r="FR42" s="196"/>
      <c r="FS42" s="196"/>
      <c r="FT42" s="196"/>
      <c r="FU42" s="196"/>
      <c r="FV42" s="196"/>
      <c r="FW42" s="196"/>
      <c r="FX42" s="12">
        <v>3</v>
      </c>
      <c r="FY42" s="413"/>
    </row>
    <row r="43" spans="1:341" s="445" customFormat="1" ht="18" x14ac:dyDescent="0.25">
      <c r="A43" s="643">
        <v>25</v>
      </c>
      <c r="B43" s="643" t="s">
        <v>23</v>
      </c>
      <c r="C43" s="643" t="s">
        <v>423</v>
      </c>
      <c r="D43" s="637" t="s">
        <v>424</v>
      </c>
      <c r="E43" s="638" t="s">
        <v>425</v>
      </c>
      <c r="F43" s="471" t="s">
        <v>416</v>
      </c>
      <c r="G43" s="101" t="s">
        <v>426</v>
      </c>
      <c r="H43" s="273" t="s">
        <v>34</v>
      </c>
      <c r="I43" s="215" t="s">
        <v>190</v>
      </c>
      <c r="J43" s="120"/>
      <c r="K43" s="293"/>
      <c r="L43" s="540" t="str">
        <f t="shared" si="392"/>
        <v>F</v>
      </c>
      <c r="M43" s="539">
        <f t="shared" si="393"/>
        <v>0</v>
      </c>
      <c r="N43" s="208" t="str">
        <f t="shared" si="394"/>
        <v>0.0</v>
      </c>
      <c r="O43" s="120">
        <v>7.2</v>
      </c>
      <c r="P43" s="293"/>
      <c r="Q43" s="540" t="str">
        <f t="shared" si="395"/>
        <v>B</v>
      </c>
      <c r="R43" s="539">
        <f t="shared" si="396"/>
        <v>3</v>
      </c>
      <c r="S43" s="208" t="str">
        <f t="shared" si="397"/>
        <v>3.0</v>
      </c>
      <c r="T43" s="274">
        <v>2.8</v>
      </c>
      <c r="U43" s="273"/>
      <c r="V43" s="196"/>
      <c r="W43" s="6">
        <f t="shared" si="398"/>
        <v>1.1000000000000001</v>
      </c>
      <c r="X43" s="104">
        <f t="shared" si="399"/>
        <v>1.1000000000000001</v>
      </c>
      <c r="Y43" s="104"/>
      <c r="Z43" s="540" t="str">
        <f t="shared" si="400"/>
        <v>F</v>
      </c>
      <c r="AA43" s="539">
        <f t="shared" si="401"/>
        <v>0</v>
      </c>
      <c r="AB43" s="539" t="str">
        <f t="shared" si="402"/>
        <v>0.0</v>
      </c>
      <c r="AC43" s="12">
        <v>3</v>
      </c>
      <c r="AD43" s="112"/>
      <c r="AE43" s="274">
        <v>4.2</v>
      </c>
      <c r="AF43" s="273"/>
      <c r="AG43" s="196"/>
      <c r="AH43" s="163">
        <f t="shared" si="403"/>
        <v>1.7</v>
      </c>
      <c r="AI43" s="164">
        <f t="shared" si="404"/>
        <v>1.7</v>
      </c>
      <c r="AJ43" s="164"/>
      <c r="AK43" s="158" t="str">
        <f t="shared" si="405"/>
        <v>F</v>
      </c>
      <c r="AL43" s="165">
        <f t="shared" si="406"/>
        <v>0</v>
      </c>
      <c r="AM43" s="165" t="str">
        <f t="shared" si="407"/>
        <v>0.0</v>
      </c>
      <c r="AN43" s="378">
        <v>3</v>
      </c>
      <c r="AO43" s="314"/>
      <c r="AP43" s="274">
        <v>2.5</v>
      </c>
      <c r="AQ43" s="273"/>
      <c r="AR43" s="196"/>
      <c r="AS43" s="6">
        <f t="shared" si="408"/>
        <v>1</v>
      </c>
      <c r="AT43" s="104">
        <f t="shared" si="409"/>
        <v>1</v>
      </c>
      <c r="AU43" s="104"/>
      <c r="AV43" s="540" t="str">
        <f t="shared" si="410"/>
        <v>F</v>
      </c>
      <c r="AW43" s="539">
        <f t="shared" si="411"/>
        <v>0</v>
      </c>
      <c r="AX43" s="539" t="str">
        <f t="shared" si="412"/>
        <v>0.0</v>
      </c>
      <c r="AY43" s="12">
        <v>3</v>
      </c>
      <c r="AZ43" s="112"/>
      <c r="BA43" s="706">
        <v>5.2</v>
      </c>
      <c r="BB43" s="315"/>
      <c r="BC43" s="196"/>
      <c r="BD43" s="6">
        <f t="shared" si="413"/>
        <v>2.1</v>
      </c>
      <c r="BE43" s="104">
        <f t="shared" si="414"/>
        <v>2.1</v>
      </c>
      <c r="BF43" s="104"/>
      <c r="BG43" s="540" t="str">
        <f t="shared" si="415"/>
        <v>F</v>
      </c>
      <c r="BH43" s="539">
        <f t="shared" si="416"/>
        <v>0</v>
      </c>
      <c r="BI43" s="539" t="str">
        <f t="shared" si="417"/>
        <v>0.0</v>
      </c>
      <c r="BJ43" s="12">
        <v>4</v>
      </c>
      <c r="BK43" s="112"/>
      <c r="BL43" s="248">
        <v>0</v>
      </c>
      <c r="BM43" s="699"/>
      <c r="BN43" s="699"/>
      <c r="BO43" s="6">
        <f t="shared" si="418"/>
        <v>0</v>
      </c>
      <c r="BP43" s="104">
        <f t="shared" si="419"/>
        <v>0</v>
      </c>
      <c r="BQ43" s="104"/>
      <c r="BR43" s="540" t="str">
        <f t="shared" si="420"/>
        <v>F</v>
      </c>
      <c r="BS43" s="539">
        <f t="shared" si="421"/>
        <v>0</v>
      </c>
      <c r="BT43" s="539" t="str">
        <f t="shared" si="422"/>
        <v>0.0</v>
      </c>
      <c r="BU43" s="12">
        <v>3</v>
      </c>
      <c r="BV43" s="110"/>
      <c r="BW43" s="248">
        <v>0</v>
      </c>
      <c r="BX43" s="420"/>
      <c r="BY43" s="420"/>
      <c r="BZ43" s="6">
        <f t="shared" si="423"/>
        <v>0</v>
      </c>
      <c r="CA43" s="104">
        <f t="shared" si="424"/>
        <v>0</v>
      </c>
      <c r="CB43" s="104"/>
      <c r="CC43" s="540" t="str">
        <f t="shared" si="425"/>
        <v>F</v>
      </c>
      <c r="CD43" s="539">
        <f t="shared" si="426"/>
        <v>0</v>
      </c>
      <c r="CE43" s="539" t="str">
        <f t="shared" si="427"/>
        <v>0.0</v>
      </c>
      <c r="CF43" s="12">
        <v>2</v>
      </c>
      <c r="CG43" s="110"/>
      <c r="CH43" s="365">
        <f t="shared" si="428"/>
        <v>18</v>
      </c>
      <c r="CI43" s="363">
        <f t="shared" si="429"/>
        <v>0</v>
      </c>
      <c r="CJ43" s="355" t="str">
        <f t="shared" si="430"/>
        <v>0.00</v>
      </c>
      <c r="CK43" s="442" t="str">
        <f t="shared" si="431"/>
        <v>Cảnh báo KQHT</v>
      </c>
      <c r="CL43" s="357">
        <f t="shared" si="432"/>
        <v>0</v>
      </c>
      <c r="CM43" s="358" t="e">
        <f t="shared" si="433"/>
        <v>#DIV/0!</v>
      </c>
      <c r="CN43" s="356" t="e">
        <f t="shared" si="434"/>
        <v>#DIV/0!</v>
      </c>
      <c r="CO43" s="391"/>
      <c r="CP43" s="412"/>
      <c r="CQ43" s="196"/>
      <c r="CR43" s="196"/>
      <c r="CS43" s="196"/>
      <c r="CT43" s="196"/>
      <c r="CU43" s="196"/>
      <c r="CV43" s="196"/>
      <c r="CW43" s="196"/>
      <c r="CX43" s="196"/>
      <c r="CY43" s="12">
        <v>2</v>
      </c>
      <c r="CZ43" s="413"/>
      <c r="DA43" s="412"/>
      <c r="DB43" s="196"/>
      <c r="DC43" s="196"/>
      <c r="DD43" s="196"/>
      <c r="DE43" s="196"/>
      <c r="DF43" s="196"/>
      <c r="DG43" s="196"/>
      <c r="DH43" s="196"/>
      <c r="DI43" s="196"/>
      <c r="DJ43" s="12">
        <v>3</v>
      </c>
      <c r="DK43" s="413"/>
      <c r="DL43" s="316"/>
      <c r="DM43" s="196"/>
      <c r="DN43" s="196"/>
      <c r="DO43" s="196"/>
      <c r="DP43" s="196"/>
      <c r="DQ43" s="196"/>
      <c r="DR43" s="196"/>
      <c r="DS43" s="196"/>
      <c r="DT43" s="196"/>
      <c r="DU43" s="12">
        <v>2</v>
      </c>
      <c r="DV43" s="413"/>
      <c r="DW43" s="412"/>
      <c r="DX43" s="196"/>
      <c r="DY43" s="196"/>
      <c r="DZ43" s="196"/>
      <c r="EA43" s="196"/>
      <c r="EB43" s="196"/>
      <c r="EC43" s="196"/>
      <c r="ED43" s="196"/>
      <c r="EE43" s="196"/>
      <c r="EF43" s="12">
        <v>2</v>
      </c>
      <c r="EG43" s="413"/>
      <c r="EH43" s="412"/>
      <c r="EI43" s="196"/>
      <c r="EJ43" s="196"/>
      <c r="EK43" s="196"/>
      <c r="EL43" s="196"/>
      <c r="EM43" s="196"/>
      <c r="EN43" s="196"/>
      <c r="EO43" s="196"/>
      <c r="EP43" s="196"/>
      <c r="EQ43" s="12">
        <v>4</v>
      </c>
      <c r="ER43" s="413"/>
      <c r="ES43" s="412"/>
      <c r="ET43" s="196"/>
      <c r="EU43" s="196"/>
      <c r="EV43" s="196"/>
      <c r="EW43" s="196"/>
      <c r="EX43" s="196"/>
      <c r="EY43" s="196"/>
      <c r="EZ43" s="196"/>
      <c r="FA43" s="196"/>
      <c r="FB43" s="12">
        <v>2</v>
      </c>
      <c r="FC43" s="413"/>
      <c r="FD43" s="412"/>
      <c r="FE43" s="196"/>
      <c r="FF43" s="196"/>
      <c r="FG43" s="196"/>
      <c r="FH43" s="196"/>
      <c r="FI43" s="196"/>
      <c r="FJ43" s="196"/>
      <c r="FK43" s="196"/>
      <c r="FL43" s="196"/>
      <c r="FM43" s="12">
        <v>3</v>
      </c>
      <c r="FN43" s="413"/>
      <c r="FO43" s="412"/>
      <c r="FP43" s="196"/>
      <c r="FQ43" s="196"/>
      <c r="FR43" s="196"/>
      <c r="FS43" s="196"/>
      <c r="FT43" s="196"/>
      <c r="FU43" s="196"/>
      <c r="FV43" s="196"/>
      <c r="FW43" s="196"/>
      <c r="FX43" s="12">
        <v>3</v>
      </c>
      <c r="FY43" s="413"/>
    </row>
    <row r="44" spans="1:341" ht="18" x14ac:dyDescent="0.25">
      <c r="A44" s="643">
        <v>33</v>
      </c>
      <c r="B44" s="643" t="s">
        <v>23</v>
      </c>
      <c r="C44" s="643" t="s">
        <v>427</v>
      </c>
      <c r="D44" s="637" t="s">
        <v>428</v>
      </c>
      <c r="E44" s="638" t="s">
        <v>132</v>
      </c>
      <c r="F44" s="471" t="s">
        <v>416</v>
      </c>
      <c r="G44" s="101" t="s">
        <v>429</v>
      </c>
      <c r="H44" s="273" t="s">
        <v>28</v>
      </c>
      <c r="I44" s="215" t="s">
        <v>430</v>
      </c>
      <c r="J44" s="257"/>
      <c r="K44" s="237"/>
      <c r="L44" s="540" t="str">
        <f t="shared" si="392"/>
        <v>F</v>
      </c>
      <c r="M44" s="539">
        <f t="shared" si="393"/>
        <v>0</v>
      </c>
      <c r="N44" s="208" t="str">
        <f t="shared" si="394"/>
        <v>0.0</v>
      </c>
      <c r="O44" s="257">
        <v>6.8</v>
      </c>
      <c r="P44" s="237"/>
      <c r="Q44" s="540" t="str">
        <f t="shared" si="395"/>
        <v>C+</v>
      </c>
      <c r="R44" s="539">
        <f t="shared" si="396"/>
        <v>2.5</v>
      </c>
      <c r="S44" s="208" t="str">
        <f t="shared" si="397"/>
        <v>2.5</v>
      </c>
      <c r="T44" s="257"/>
      <c r="U44" s="273"/>
      <c r="V44" s="20"/>
      <c r="W44" s="6">
        <f t="shared" si="398"/>
        <v>0</v>
      </c>
      <c r="X44" s="104">
        <f t="shared" si="399"/>
        <v>0</v>
      </c>
      <c r="Y44" s="104"/>
      <c r="Z44" s="540" t="str">
        <f t="shared" si="400"/>
        <v>F</v>
      </c>
      <c r="AA44" s="539">
        <f t="shared" si="401"/>
        <v>0</v>
      </c>
      <c r="AB44" s="539" t="str">
        <f t="shared" si="402"/>
        <v>0.0</v>
      </c>
      <c r="AC44" s="12">
        <v>3</v>
      </c>
      <c r="AD44" s="112"/>
      <c r="AE44" s="265">
        <v>0</v>
      </c>
      <c r="AF44" s="699"/>
      <c r="AG44" s="20"/>
      <c r="AH44" s="163">
        <f t="shared" si="403"/>
        <v>0</v>
      </c>
      <c r="AI44" s="164">
        <f t="shared" si="404"/>
        <v>0</v>
      </c>
      <c r="AJ44" s="164"/>
      <c r="AK44" s="158" t="str">
        <f t="shared" si="405"/>
        <v>F</v>
      </c>
      <c r="AL44" s="165">
        <f t="shared" si="406"/>
        <v>0</v>
      </c>
      <c r="AM44" s="165" t="str">
        <f t="shared" si="407"/>
        <v>0.0</v>
      </c>
      <c r="AN44" s="378">
        <v>3</v>
      </c>
      <c r="AO44" s="314"/>
      <c r="AP44" s="274">
        <v>0</v>
      </c>
      <c r="AQ44" s="273"/>
      <c r="AR44" s="20"/>
      <c r="AS44" s="6">
        <f t="shared" si="408"/>
        <v>0</v>
      </c>
      <c r="AT44" s="104">
        <f t="shared" si="409"/>
        <v>0</v>
      </c>
      <c r="AU44" s="104"/>
      <c r="AV44" s="540" t="str">
        <f t="shared" si="410"/>
        <v>F</v>
      </c>
      <c r="AW44" s="539">
        <f t="shared" si="411"/>
        <v>0</v>
      </c>
      <c r="AX44" s="539" t="str">
        <f t="shared" si="412"/>
        <v>0.0</v>
      </c>
      <c r="AY44" s="12">
        <v>3</v>
      </c>
      <c r="AZ44" s="112"/>
      <c r="BA44" s="248">
        <v>0</v>
      </c>
      <c r="BB44" s="699"/>
      <c r="BC44" s="20"/>
      <c r="BD44" s="6">
        <f t="shared" si="413"/>
        <v>0</v>
      </c>
      <c r="BE44" s="104">
        <f t="shared" si="414"/>
        <v>0</v>
      </c>
      <c r="BF44" s="104"/>
      <c r="BG44" s="540" t="str">
        <f t="shared" si="415"/>
        <v>F</v>
      </c>
      <c r="BH44" s="539">
        <f t="shared" si="416"/>
        <v>0</v>
      </c>
      <c r="BI44" s="539" t="str">
        <f t="shared" si="417"/>
        <v>0.0</v>
      </c>
      <c r="BJ44" s="12">
        <v>4</v>
      </c>
      <c r="BK44" s="112"/>
      <c r="BL44" s="248">
        <v>0</v>
      </c>
      <c r="BM44" s="699"/>
      <c r="BN44" s="699"/>
      <c r="BO44" s="6">
        <f t="shared" si="418"/>
        <v>0</v>
      </c>
      <c r="BP44" s="104">
        <f t="shared" si="419"/>
        <v>0</v>
      </c>
      <c r="BQ44" s="104"/>
      <c r="BR44" s="540" t="str">
        <f t="shared" si="420"/>
        <v>F</v>
      </c>
      <c r="BS44" s="539">
        <f t="shared" si="421"/>
        <v>0</v>
      </c>
      <c r="BT44" s="539" t="str">
        <f t="shared" si="422"/>
        <v>0.0</v>
      </c>
      <c r="BU44" s="12">
        <v>3</v>
      </c>
      <c r="BV44" s="110"/>
      <c r="BW44" s="248">
        <v>0</v>
      </c>
      <c r="BX44" s="420"/>
      <c r="BY44" s="420"/>
      <c r="BZ44" s="6">
        <f t="shared" si="423"/>
        <v>0</v>
      </c>
      <c r="CA44" s="104">
        <f t="shared" si="424"/>
        <v>0</v>
      </c>
      <c r="CB44" s="104"/>
      <c r="CC44" s="540" t="str">
        <f t="shared" si="425"/>
        <v>F</v>
      </c>
      <c r="CD44" s="539">
        <f t="shared" si="426"/>
        <v>0</v>
      </c>
      <c r="CE44" s="539" t="str">
        <f t="shared" si="427"/>
        <v>0.0</v>
      </c>
      <c r="CF44" s="12">
        <v>2</v>
      </c>
      <c r="CG44" s="110"/>
      <c r="CH44" s="365">
        <f t="shared" si="428"/>
        <v>18</v>
      </c>
      <c r="CI44" s="363">
        <f t="shared" si="429"/>
        <v>0</v>
      </c>
      <c r="CJ44" s="355" t="str">
        <f t="shared" si="430"/>
        <v>0.00</v>
      </c>
      <c r="CK44" s="442" t="str">
        <f t="shared" si="431"/>
        <v>Cảnh báo KQHT</v>
      </c>
      <c r="CL44" s="357">
        <f t="shared" si="432"/>
        <v>0</v>
      </c>
      <c r="CM44" s="358" t="e">
        <f t="shared" si="433"/>
        <v>#DIV/0!</v>
      </c>
      <c r="CN44" s="356" t="e">
        <f t="shared" si="434"/>
        <v>#DIV/0!</v>
      </c>
      <c r="CO44" s="288"/>
      <c r="CP44" s="405"/>
      <c r="CQ44" s="20"/>
      <c r="CR44" s="20"/>
      <c r="CS44" s="20"/>
      <c r="CT44" s="20"/>
      <c r="CU44" s="20"/>
      <c r="CV44" s="20"/>
      <c r="CW44" s="20"/>
      <c r="CX44" s="20"/>
      <c r="CY44" s="12">
        <v>2</v>
      </c>
      <c r="CZ44" s="113"/>
      <c r="DA44" s="405"/>
      <c r="DB44" s="20"/>
      <c r="DC44" s="20"/>
      <c r="DD44" s="20"/>
      <c r="DE44" s="20"/>
      <c r="DF44" s="20"/>
      <c r="DG44" s="20"/>
      <c r="DH44" s="20"/>
      <c r="DI44" s="20"/>
      <c r="DJ44" s="12">
        <v>3</v>
      </c>
      <c r="DK44" s="113"/>
      <c r="DL44" s="332">
        <v>0</v>
      </c>
      <c r="DM44" s="20"/>
      <c r="DN44" s="20"/>
      <c r="DO44" s="20"/>
      <c r="DP44" s="20"/>
      <c r="DQ44" s="20"/>
      <c r="DR44" s="20"/>
      <c r="DS44" s="20"/>
      <c r="DT44" s="20"/>
      <c r="DU44" s="12">
        <v>2</v>
      </c>
      <c r="DV44" s="113"/>
      <c r="DW44" s="405"/>
      <c r="DX44" s="20"/>
      <c r="DY44" s="20"/>
      <c r="DZ44" s="20"/>
      <c r="EA44" s="20"/>
      <c r="EB44" s="20"/>
      <c r="EC44" s="20"/>
      <c r="ED44" s="20"/>
      <c r="EE44" s="20"/>
      <c r="EF44" s="12">
        <v>2</v>
      </c>
      <c r="EG44" s="113"/>
      <c r="EH44" s="405"/>
      <c r="EI44" s="20"/>
      <c r="EJ44" s="20"/>
      <c r="EK44" s="20"/>
      <c r="EL44" s="20"/>
      <c r="EM44" s="20"/>
      <c r="EN44" s="20"/>
      <c r="EO44" s="20"/>
      <c r="EP44" s="20"/>
      <c r="EQ44" s="12">
        <v>4</v>
      </c>
      <c r="ER44" s="113"/>
      <c r="ES44" s="405"/>
      <c r="ET44" s="20"/>
      <c r="EU44" s="20"/>
      <c r="EV44" s="20"/>
      <c r="EW44" s="20"/>
      <c r="EX44" s="20"/>
      <c r="EY44" s="20"/>
      <c r="EZ44" s="20"/>
      <c r="FA44" s="20"/>
      <c r="FB44" s="12">
        <v>2</v>
      </c>
      <c r="FC44" s="113"/>
      <c r="FD44" s="405"/>
      <c r="FE44" s="20"/>
      <c r="FF44" s="20"/>
      <c r="FG44" s="20"/>
      <c r="FH44" s="20"/>
      <c r="FI44" s="20"/>
      <c r="FJ44" s="20"/>
      <c r="FK44" s="20"/>
      <c r="FL44" s="20"/>
      <c r="FM44" s="12">
        <v>3</v>
      </c>
      <c r="FN44" s="113"/>
      <c r="FO44" s="405"/>
      <c r="FP44" s="20"/>
      <c r="FQ44" s="20"/>
      <c r="FR44" s="20"/>
      <c r="FS44" s="20"/>
      <c r="FT44" s="20"/>
      <c r="FU44" s="20"/>
      <c r="FV44" s="20"/>
      <c r="FW44" s="20"/>
      <c r="FX44" s="12">
        <v>3</v>
      </c>
      <c r="FY44" s="113"/>
    </row>
    <row r="45" spans="1:341" s="45" customFormat="1" ht="18" x14ac:dyDescent="0.25">
      <c r="A45" s="643">
        <v>17</v>
      </c>
      <c r="B45" s="643" t="s">
        <v>23</v>
      </c>
      <c r="C45" s="643" t="s">
        <v>431</v>
      </c>
      <c r="D45" s="644" t="s">
        <v>432</v>
      </c>
      <c r="E45" s="645" t="s">
        <v>77</v>
      </c>
      <c r="F45" s="471" t="s">
        <v>416</v>
      </c>
      <c r="G45" s="101" t="s">
        <v>433</v>
      </c>
      <c r="H45" s="273" t="s">
        <v>28</v>
      </c>
      <c r="I45" s="215" t="s">
        <v>190</v>
      </c>
      <c r="J45" s="126">
        <v>5.5</v>
      </c>
      <c r="K45" s="277"/>
      <c r="L45" s="540" t="str">
        <f t="shared" si="392"/>
        <v>C</v>
      </c>
      <c r="M45" s="539">
        <f t="shared" si="393"/>
        <v>2</v>
      </c>
      <c r="N45" s="208" t="str">
        <f t="shared" si="394"/>
        <v>2.0</v>
      </c>
      <c r="O45" s="126">
        <v>6.4</v>
      </c>
      <c r="P45" s="277"/>
      <c r="Q45" s="540" t="str">
        <f t="shared" si="395"/>
        <v>C</v>
      </c>
      <c r="R45" s="539">
        <f t="shared" si="396"/>
        <v>2</v>
      </c>
      <c r="S45" s="208" t="str">
        <f t="shared" si="397"/>
        <v>2.0</v>
      </c>
      <c r="T45" s="126">
        <v>5.7</v>
      </c>
      <c r="U45" s="278">
        <v>5</v>
      </c>
      <c r="V45" s="5"/>
      <c r="W45" s="6">
        <f t="shared" si="398"/>
        <v>5.3</v>
      </c>
      <c r="X45" s="104">
        <f t="shared" si="399"/>
        <v>5.3</v>
      </c>
      <c r="Y45" s="104"/>
      <c r="Z45" s="540" t="str">
        <f t="shared" si="400"/>
        <v>D+</v>
      </c>
      <c r="AA45" s="539">
        <f t="shared" si="401"/>
        <v>1.5</v>
      </c>
      <c r="AB45" s="539" t="str">
        <f t="shared" si="402"/>
        <v>1.5</v>
      </c>
      <c r="AC45" s="12">
        <v>3</v>
      </c>
      <c r="AD45" s="112">
        <v>3</v>
      </c>
      <c r="AE45" s="126">
        <v>5</v>
      </c>
      <c r="AF45" s="278">
        <v>2</v>
      </c>
      <c r="AG45" s="5"/>
      <c r="AH45" s="163">
        <f t="shared" si="403"/>
        <v>3.2</v>
      </c>
      <c r="AI45" s="164">
        <f t="shared" si="404"/>
        <v>3.2</v>
      </c>
      <c r="AJ45" s="164"/>
      <c r="AK45" s="158" t="str">
        <f t="shared" si="405"/>
        <v>F</v>
      </c>
      <c r="AL45" s="165">
        <f t="shared" si="406"/>
        <v>0</v>
      </c>
      <c r="AM45" s="165" t="str">
        <f t="shared" si="407"/>
        <v>0.0</v>
      </c>
      <c r="AN45" s="378">
        <v>3</v>
      </c>
      <c r="AO45" s="314"/>
      <c r="AP45" s="119">
        <v>6.7</v>
      </c>
      <c r="AQ45" s="278">
        <v>5</v>
      </c>
      <c r="AR45" s="5"/>
      <c r="AS45" s="6">
        <f t="shared" si="408"/>
        <v>5.7</v>
      </c>
      <c r="AT45" s="104">
        <f t="shared" si="409"/>
        <v>5.7</v>
      </c>
      <c r="AU45" s="104"/>
      <c r="AV45" s="540" t="str">
        <f t="shared" si="410"/>
        <v>C</v>
      </c>
      <c r="AW45" s="539">
        <f t="shared" si="411"/>
        <v>2</v>
      </c>
      <c r="AX45" s="539" t="str">
        <f t="shared" si="412"/>
        <v>2.0</v>
      </c>
      <c r="AY45" s="12">
        <v>3</v>
      </c>
      <c r="AZ45" s="112">
        <v>3</v>
      </c>
      <c r="BA45" s="126">
        <v>7.2</v>
      </c>
      <c r="BB45" s="278">
        <v>6</v>
      </c>
      <c r="BC45" s="5"/>
      <c r="BD45" s="6">
        <f t="shared" si="413"/>
        <v>6.5</v>
      </c>
      <c r="BE45" s="104">
        <f t="shared" si="414"/>
        <v>6.5</v>
      </c>
      <c r="BF45" s="104"/>
      <c r="BG45" s="540" t="str">
        <f t="shared" si="415"/>
        <v>C+</v>
      </c>
      <c r="BH45" s="539">
        <f t="shared" si="416"/>
        <v>2.5</v>
      </c>
      <c r="BI45" s="539" t="str">
        <f t="shared" si="417"/>
        <v>2.5</v>
      </c>
      <c r="BJ45" s="12">
        <v>4</v>
      </c>
      <c r="BK45" s="112">
        <v>4</v>
      </c>
      <c r="BL45" s="706">
        <v>5.3</v>
      </c>
      <c r="BM45" s="699">
        <v>2</v>
      </c>
      <c r="BN45" s="699"/>
      <c r="BO45" s="6">
        <f t="shared" si="418"/>
        <v>3.3</v>
      </c>
      <c r="BP45" s="104">
        <f t="shared" si="419"/>
        <v>3.3</v>
      </c>
      <c r="BQ45" s="104"/>
      <c r="BR45" s="540" t="str">
        <f t="shared" si="420"/>
        <v>F</v>
      </c>
      <c r="BS45" s="539">
        <f t="shared" si="421"/>
        <v>0</v>
      </c>
      <c r="BT45" s="539" t="str">
        <f t="shared" si="422"/>
        <v>0.0</v>
      </c>
      <c r="BU45" s="12">
        <v>3</v>
      </c>
      <c r="BV45" s="110"/>
      <c r="BW45" s="706">
        <v>8.3000000000000007</v>
      </c>
      <c r="BX45" s="420">
        <v>9</v>
      </c>
      <c r="BY45" s="420"/>
      <c r="BZ45" s="6">
        <f t="shared" si="423"/>
        <v>8.6999999999999993</v>
      </c>
      <c r="CA45" s="104">
        <f t="shared" si="424"/>
        <v>8.6999999999999993</v>
      </c>
      <c r="CB45" s="104"/>
      <c r="CC45" s="540" t="str">
        <f t="shared" si="425"/>
        <v>A</v>
      </c>
      <c r="CD45" s="539">
        <f t="shared" si="426"/>
        <v>4</v>
      </c>
      <c r="CE45" s="539" t="str">
        <f t="shared" si="427"/>
        <v>4.0</v>
      </c>
      <c r="CF45" s="12">
        <v>2</v>
      </c>
      <c r="CG45" s="110">
        <v>2</v>
      </c>
      <c r="CH45" s="365">
        <f t="shared" si="428"/>
        <v>18</v>
      </c>
      <c r="CI45" s="363">
        <f t="shared" si="429"/>
        <v>1.5833333333333333</v>
      </c>
      <c r="CJ45" s="355" t="str">
        <f t="shared" si="430"/>
        <v>1.58</v>
      </c>
      <c r="CK45" s="356" t="str">
        <f t="shared" si="431"/>
        <v>Lên lớp</v>
      </c>
      <c r="CL45" s="357">
        <f t="shared" si="432"/>
        <v>12</v>
      </c>
      <c r="CM45" s="358">
        <f t="shared" si="433"/>
        <v>2.375</v>
      </c>
      <c r="CN45" s="356" t="str">
        <f t="shared" si="434"/>
        <v>Lên lớp</v>
      </c>
      <c r="CO45" s="289"/>
      <c r="CP45" s="405"/>
      <c r="CQ45" s="20"/>
      <c r="CR45" s="20"/>
      <c r="CS45" s="20"/>
      <c r="CT45" s="20"/>
      <c r="CU45" s="20"/>
      <c r="CV45" s="20"/>
      <c r="CW45" s="20"/>
      <c r="CX45" s="20"/>
      <c r="CY45" s="12">
        <v>2</v>
      </c>
      <c r="CZ45" s="113"/>
      <c r="DA45" s="405"/>
      <c r="DB45" s="20"/>
      <c r="DC45" s="20"/>
      <c r="DD45" s="20"/>
      <c r="DE45" s="20"/>
      <c r="DF45" s="20"/>
      <c r="DG45" s="20"/>
      <c r="DH45" s="20"/>
      <c r="DI45" s="20"/>
      <c r="DJ45" s="12">
        <v>3</v>
      </c>
      <c r="DK45" s="113"/>
      <c r="DL45" s="332">
        <v>0</v>
      </c>
      <c r="DM45" s="20"/>
      <c r="DN45" s="20"/>
      <c r="DO45" s="20"/>
      <c r="DP45" s="20"/>
      <c r="DQ45" s="20"/>
      <c r="DR45" s="20"/>
      <c r="DS45" s="20"/>
      <c r="DT45" s="20"/>
      <c r="DU45" s="12">
        <v>2</v>
      </c>
      <c r="DV45" s="113"/>
      <c r="DW45" s="405"/>
      <c r="DX45" s="20"/>
      <c r="DY45" s="20"/>
      <c r="DZ45" s="20"/>
      <c r="EA45" s="20"/>
      <c r="EB45" s="20"/>
      <c r="EC45" s="20"/>
      <c r="ED45" s="20"/>
      <c r="EE45" s="20"/>
      <c r="EF45" s="12">
        <v>2</v>
      </c>
      <c r="EG45" s="113"/>
      <c r="EH45" s="405"/>
      <c r="EI45" s="20"/>
      <c r="EJ45" s="20"/>
      <c r="EK45" s="20"/>
      <c r="EL45" s="20"/>
      <c r="EM45" s="20"/>
      <c r="EN45" s="20"/>
      <c r="EO45" s="20"/>
      <c r="EP45" s="20"/>
      <c r="EQ45" s="12">
        <v>4</v>
      </c>
      <c r="ER45" s="113"/>
      <c r="ES45" s="405"/>
      <c r="ET45" s="20"/>
      <c r="EU45" s="20"/>
      <c r="EV45" s="20"/>
      <c r="EW45" s="20"/>
      <c r="EX45" s="20"/>
      <c r="EY45" s="20"/>
      <c r="EZ45" s="20"/>
      <c r="FA45" s="20"/>
      <c r="FB45" s="12">
        <v>2</v>
      </c>
      <c r="FC45" s="113"/>
      <c r="FD45" s="405"/>
      <c r="FE45" s="20"/>
      <c r="FF45" s="20"/>
      <c r="FG45" s="20"/>
      <c r="FH45" s="20"/>
      <c r="FI45" s="20"/>
      <c r="FJ45" s="20"/>
      <c r="FK45" s="20"/>
      <c r="FL45" s="20"/>
      <c r="FM45" s="12">
        <v>3</v>
      </c>
      <c r="FN45" s="113"/>
      <c r="FO45" s="405"/>
      <c r="FP45" s="20"/>
      <c r="FQ45" s="20"/>
      <c r="FR45" s="20"/>
      <c r="FS45" s="20"/>
      <c r="FT45" s="20"/>
      <c r="FU45" s="20"/>
      <c r="FV45" s="20"/>
      <c r="FW45" s="20"/>
      <c r="FX45" s="12">
        <v>3</v>
      </c>
      <c r="FY45" s="113"/>
      <c r="FZ45" s="411"/>
    </row>
    <row r="46" spans="1:341" s="20" customFormat="1" ht="18" x14ac:dyDescent="0.25">
      <c r="A46" s="643">
        <v>9</v>
      </c>
      <c r="B46" s="643" t="s">
        <v>23</v>
      </c>
      <c r="C46" s="643" t="s">
        <v>434</v>
      </c>
      <c r="D46" s="637" t="s">
        <v>435</v>
      </c>
      <c r="E46" s="638" t="s">
        <v>53</v>
      </c>
      <c r="F46" s="471" t="s">
        <v>416</v>
      </c>
      <c r="G46" s="101" t="s">
        <v>436</v>
      </c>
      <c r="H46" s="273" t="s">
        <v>28</v>
      </c>
      <c r="I46" s="215" t="s">
        <v>437</v>
      </c>
      <c r="J46" s="126">
        <v>5.5</v>
      </c>
      <c r="K46" s="277"/>
      <c r="L46" s="540" t="str">
        <f t="shared" si="392"/>
        <v>C</v>
      </c>
      <c r="M46" s="539">
        <f t="shared" si="393"/>
        <v>2</v>
      </c>
      <c r="N46" s="208" t="str">
        <f t="shared" si="394"/>
        <v>2.0</v>
      </c>
      <c r="O46" s="126">
        <v>6.6</v>
      </c>
      <c r="P46" s="277"/>
      <c r="Q46" s="540" t="str">
        <f t="shared" si="395"/>
        <v>C+</v>
      </c>
      <c r="R46" s="539">
        <f t="shared" si="396"/>
        <v>2.5</v>
      </c>
      <c r="S46" s="208" t="str">
        <f t="shared" si="397"/>
        <v>2.5</v>
      </c>
      <c r="T46" s="126">
        <v>5.5</v>
      </c>
      <c r="U46" s="308"/>
      <c r="V46" s="5"/>
      <c r="W46" s="6">
        <f t="shared" si="398"/>
        <v>2.2000000000000002</v>
      </c>
      <c r="X46" s="104">
        <f t="shared" si="399"/>
        <v>2.2000000000000002</v>
      </c>
      <c r="Y46" s="104"/>
      <c r="Z46" s="540" t="str">
        <f t="shared" si="400"/>
        <v>F</v>
      </c>
      <c r="AA46" s="539">
        <f t="shared" si="401"/>
        <v>0</v>
      </c>
      <c r="AB46" s="539" t="str">
        <f t="shared" si="402"/>
        <v>0.0</v>
      </c>
      <c r="AC46" s="12">
        <v>3</v>
      </c>
      <c r="AD46" s="112"/>
      <c r="AE46" s="126">
        <v>5.4</v>
      </c>
      <c r="AF46" s="308"/>
      <c r="AG46" s="5"/>
      <c r="AH46" s="163">
        <f t="shared" si="403"/>
        <v>2.2000000000000002</v>
      </c>
      <c r="AI46" s="164">
        <f t="shared" si="404"/>
        <v>2.2000000000000002</v>
      </c>
      <c r="AJ46" s="164"/>
      <c r="AK46" s="158" t="str">
        <f t="shared" si="405"/>
        <v>F</v>
      </c>
      <c r="AL46" s="165">
        <f t="shared" si="406"/>
        <v>0</v>
      </c>
      <c r="AM46" s="165" t="str">
        <f t="shared" si="407"/>
        <v>0.0</v>
      </c>
      <c r="AN46" s="378">
        <v>3</v>
      </c>
      <c r="AO46" s="314"/>
      <c r="AP46" s="338">
        <v>3.7</v>
      </c>
      <c r="AQ46" s="278"/>
      <c r="AR46" s="5"/>
      <c r="AS46" s="6">
        <f t="shared" si="408"/>
        <v>1.5</v>
      </c>
      <c r="AT46" s="104">
        <f t="shared" si="409"/>
        <v>1.5</v>
      </c>
      <c r="AU46" s="104"/>
      <c r="AV46" s="540" t="str">
        <f t="shared" si="410"/>
        <v>F</v>
      </c>
      <c r="AW46" s="539">
        <f t="shared" si="411"/>
        <v>0</v>
      </c>
      <c r="AX46" s="539" t="str">
        <f t="shared" si="412"/>
        <v>0.0</v>
      </c>
      <c r="AY46" s="12">
        <v>3</v>
      </c>
      <c r="AZ46" s="112"/>
      <c r="BA46" s="126">
        <v>6.3</v>
      </c>
      <c r="BB46" s="308"/>
      <c r="BC46" s="5"/>
      <c r="BD46" s="6">
        <f t="shared" si="413"/>
        <v>2.5</v>
      </c>
      <c r="BE46" s="104">
        <f t="shared" si="414"/>
        <v>2.5</v>
      </c>
      <c r="BF46" s="104"/>
      <c r="BG46" s="540" t="str">
        <f t="shared" si="415"/>
        <v>F</v>
      </c>
      <c r="BH46" s="539">
        <f t="shared" si="416"/>
        <v>0</v>
      </c>
      <c r="BI46" s="539" t="str">
        <f t="shared" si="417"/>
        <v>0.0</v>
      </c>
      <c r="BJ46" s="12">
        <v>4</v>
      </c>
      <c r="BK46" s="112"/>
      <c r="BL46" s="706">
        <v>6.1</v>
      </c>
      <c r="BM46" s="315"/>
      <c r="BN46" s="699"/>
      <c r="BO46" s="6">
        <f t="shared" si="418"/>
        <v>2.4</v>
      </c>
      <c r="BP46" s="104">
        <f t="shared" si="419"/>
        <v>2.4</v>
      </c>
      <c r="BQ46" s="104"/>
      <c r="BR46" s="540" t="str">
        <f t="shared" si="420"/>
        <v>F</v>
      </c>
      <c r="BS46" s="539">
        <f t="shared" si="421"/>
        <v>0</v>
      </c>
      <c r="BT46" s="539" t="str">
        <f t="shared" si="422"/>
        <v>0.0</v>
      </c>
      <c r="BU46" s="12">
        <v>3</v>
      </c>
      <c r="BV46" s="110"/>
      <c r="BW46" s="248">
        <v>0</v>
      </c>
      <c r="BX46" s="420"/>
      <c r="BY46" s="420"/>
      <c r="BZ46" s="6">
        <f t="shared" si="423"/>
        <v>0</v>
      </c>
      <c r="CA46" s="104">
        <f t="shared" si="424"/>
        <v>0</v>
      </c>
      <c r="CB46" s="104"/>
      <c r="CC46" s="540" t="str">
        <f t="shared" si="425"/>
        <v>F</v>
      </c>
      <c r="CD46" s="539">
        <f t="shared" si="426"/>
        <v>0</v>
      </c>
      <c r="CE46" s="539" t="str">
        <f t="shared" si="427"/>
        <v>0.0</v>
      </c>
      <c r="CF46" s="12">
        <v>2</v>
      </c>
      <c r="CG46" s="110"/>
      <c r="CH46" s="365">
        <f t="shared" si="428"/>
        <v>18</v>
      </c>
      <c r="CI46" s="363">
        <f t="shared" si="429"/>
        <v>0</v>
      </c>
      <c r="CJ46" s="355" t="str">
        <f t="shared" si="430"/>
        <v>0.00</v>
      </c>
      <c r="CK46" s="442" t="str">
        <f t="shared" si="431"/>
        <v>Cảnh báo KQHT</v>
      </c>
      <c r="CL46" s="357">
        <f t="shared" si="432"/>
        <v>0</v>
      </c>
      <c r="CM46" s="358" t="e">
        <f t="shared" si="433"/>
        <v>#DIV/0!</v>
      </c>
      <c r="CN46" s="356" t="e">
        <f t="shared" si="434"/>
        <v>#DIV/0!</v>
      </c>
      <c r="CO46" s="288"/>
      <c r="CP46" s="405"/>
      <c r="CY46" s="12">
        <v>2</v>
      </c>
      <c r="CZ46" s="113"/>
      <c r="DA46" s="405"/>
      <c r="DJ46" s="12">
        <v>3</v>
      </c>
      <c r="DK46" s="113"/>
      <c r="DL46" s="332">
        <v>0</v>
      </c>
      <c r="DU46" s="12">
        <v>2</v>
      </c>
      <c r="DV46" s="113"/>
      <c r="DW46" s="405"/>
      <c r="EF46" s="12">
        <v>2</v>
      </c>
      <c r="EG46" s="113"/>
      <c r="EH46" s="405"/>
      <c r="EQ46" s="12">
        <v>4</v>
      </c>
      <c r="ER46" s="113"/>
      <c r="ES46" s="405"/>
      <c r="FB46" s="12">
        <v>2</v>
      </c>
      <c r="FC46" s="113"/>
      <c r="FD46" s="405"/>
      <c r="FM46" s="12">
        <v>3</v>
      </c>
      <c r="FN46" s="113"/>
      <c r="FO46" s="405"/>
      <c r="FX46" s="12">
        <v>3</v>
      </c>
      <c r="FY46" s="113"/>
      <c r="FZ46" s="383"/>
    </row>
    <row r="47" spans="1:341" ht="18" x14ac:dyDescent="0.25">
      <c r="A47" s="643">
        <v>38</v>
      </c>
      <c r="B47" s="643" t="s">
        <v>23</v>
      </c>
      <c r="C47" s="643" t="s">
        <v>438</v>
      </c>
      <c r="D47" s="644" t="s">
        <v>439</v>
      </c>
      <c r="E47" s="645" t="s">
        <v>440</v>
      </c>
      <c r="F47" s="471" t="s">
        <v>416</v>
      </c>
      <c r="G47" s="101" t="s">
        <v>441</v>
      </c>
      <c r="H47" s="273" t="s">
        <v>28</v>
      </c>
      <c r="I47" s="215" t="s">
        <v>84</v>
      </c>
      <c r="J47" s="257">
        <v>6.3</v>
      </c>
      <c r="K47" s="237"/>
      <c r="L47" s="540" t="str">
        <f t="shared" si="392"/>
        <v>C</v>
      </c>
      <c r="M47" s="539">
        <f t="shared" si="393"/>
        <v>2</v>
      </c>
      <c r="N47" s="208" t="str">
        <f t="shared" si="394"/>
        <v>2.0</v>
      </c>
      <c r="O47" s="257">
        <v>8</v>
      </c>
      <c r="P47" s="237"/>
      <c r="Q47" s="540" t="str">
        <f t="shared" si="395"/>
        <v>B+</v>
      </c>
      <c r="R47" s="539">
        <f t="shared" si="396"/>
        <v>3.5</v>
      </c>
      <c r="S47" s="208" t="str">
        <f t="shared" si="397"/>
        <v>3.5</v>
      </c>
      <c r="T47" s="257">
        <v>7.8</v>
      </c>
      <c r="U47" s="273">
        <v>7</v>
      </c>
      <c r="V47" s="20"/>
      <c r="W47" s="6">
        <f t="shared" si="398"/>
        <v>7.3</v>
      </c>
      <c r="X47" s="104">
        <f t="shared" si="399"/>
        <v>7.3</v>
      </c>
      <c r="Y47" s="104"/>
      <c r="Z47" s="540" t="str">
        <f t="shared" si="400"/>
        <v>B</v>
      </c>
      <c r="AA47" s="539">
        <f t="shared" si="401"/>
        <v>3</v>
      </c>
      <c r="AB47" s="539" t="str">
        <f t="shared" si="402"/>
        <v>3.0</v>
      </c>
      <c r="AC47" s="12">
        <v>3</v>
      </c>
      <c r="AD47" s="112">
        <v>3</v>
      </c>
      <c r="AE47" s="257">
        <v>8</v>
      </c>
      <c r="AF47" s="699">
        <v>7</v>
      </c>
      <c r="AG47" s="20"/>
      <c r="AH47" s="163">
        <f t="shared" si="403"/>
        <v>7.4</v>
      </c>
      <c r="AI47" s="164">
        <f t="shared" si="404"/>
        <v>7.4</v>
      </c>
      <c r="AJ47" s="164"/>
      <c r="AK47" s="158" t="str">
        <f t="shared" si="405"/>
        <v>B</v>
      </c>
      <c r="AL47" s="165">
        <f t="shared" si="406"/>
        <v>3</v>
      </c>
      <c r="AM47" s="165" t="str">
        <f t="shared" si="407"/>
        <v>3.0</v>
      </c>
      <c r="AN47" s="378">
        <v>3</v>
      </c>
      <c r="AO47" s="314">
        <v>3</v>
      </c>
      <c r="AP47" s="120">
        <v>7</v>
      </c>
      <c r="AQ47" s="273">
        <v>7</v>
      </c>
      <c r="AR47" s="20"/>
      <c r="AS47" s="6">
        <f t="shared" si="408"/>
        <v>7</v>
      </c>
      <c r="AT47" s="104">
        <f t="shared" si="409"/>
        <v>7</v>
      </c>
      <c r="AU47" s="104"/>
      <c r="AV47" s="540" t="str">
        <f t="shared" si="410"/>
        <v>B</v>
      </c>
      <c r="AW47" s="539">
        <f t="shared" si="411"/>
        <v>3</v>
      </c>
      <c r="AX47" s="539" t="str">
        <f t="shared" si="412"/>
        <v>3.0</v>
      </c>
      <c r="AY47" s="12">
        <v>3</v>
      </c>
      <c r="AZ47" s="112">
        <v>3</v>
      </c>
      <c r="BA47" s="706">
        <v>7.3</v>
      </c>
      <c r="BB47" s="699">
        <v>6</v>
      </c>
      <c r="BC47" s="20"/>
      <c r="BD47" s="6">
        <f t="shared" si="413"/>
        <v>6.5</v>
      </c>
      <c r="BE47" s="104">
        <f t="shared" si="414"/>
        <v>6.5</v>
      </c>
      <c r="BF47" s="104"/>
      <c r="BG47" s="540" t="str">
        <f t="shared" si="415"/>
        <v>C+</v>
      </c>
      <c r="BH47" s="539">
        <f t="shared" si="416"/>
        <v>2.5</v>
      </c>
      <c r="BI47" s="539" t="str">
        <f t="shared" si="417"/>
        <v>2.5</v>
      </c>
      <c r="BJ47" s="12">
        <v>4</v>
      </c>
      <c r="BK47" s="112">
        <v>4</v>
      </c>
      <c r="BL47" s="706">
        <v>8.1</v>
      </c>
      <c r="BM47" s="699">
        <v>4</v>
      </c>
      <c r="BN47" s="699"/>
      <c r="BO47" s="6">
        <f t="shared" si="418"/>
        <v>5.6</v>
      </c>
      <c r="BP47" s="104">
        <f t="shared" si="419"/>
        <v>5.6</v>
      </c>
      <c r="BQ47" s="104"/>
      <c r="BR47" s="540" t="str">
        <f t="shared" si="420"/>
        <v>C</v>
      </c>
      <c r="BS47" s="539">
        <f t="shared" si="421"/>
        <v>2</v>
      </c>
      <c r="BT47" s="539" t="str">
        <f t="shared" si="422"/>
        <v>2.0</v>
      </c>
      <c r="BU47" s="12">
        <v>3</v>
      </c>
      <c r="BV47" s="110">
        <v>3</v>
      </c>
      <c r="BW47" s="706">
        <v>6.3</v>
      </c>
      <c r="BX47" s="420">
        <v>6</v>
      </c>
      <c r="BY47" s="420"/>
      <c r="BZ47" s="6">
        <f t="shared" si="423"/>
        <v>6.1</v>
      </c>
      <c r="CA47" s="104">
        <f t="shared" si="424"/>
        <v>6.1</v>
      </c>
      <c r="CB47" s="104"/>
      <c r="CC47" s="540" t="str">
        <f t="shared" si="425"/>
        <v>C</v>
      </c>
      <c r="CD47" s="539">
        <f t="shared" si="426"/>
        <v>2</v>
      </c>
      <c r="CE47" s="539" t="str">
        <f t="shared" si="427"/>
        <v>2.0</v>
      </c>
      <c r="CF47" s="12">
        <v>2</v>
      </c>
      <c r="CG47" s="110">
        <v>2</v>
      </c>
      <c r="CH47" s="365">
        <f t="shared" si="428"/>
        <v>18</v>
      </c>
      <c r="CI47" s="363">
        <f t="shared" si="429"/>
        <v>2.6111111111111112</v>
      </c>
      <c r="CJ47" s="355" t="str">
        <f t="shared" si="430"/>
        <v>2.61</v>
      </c>
      <c r="CK47" s="356" t="str">
        <f t="shared" si="431"/>
        <v>Lên lớp</v>
      </c>
      <c r="CL47" s="357">
        <f t="shared" si="432"/>
        <v>18</v>
      </c>
      <c r="CM47" s="358">
        <f t="shared" si="433"/>
        <v>2.6111111111111112</v>
      </c>
      <c r="CN47" s="356" t="str">
        <f t="shared" si="434"/>
        <v>Lên lớp</v>
      </c>
      <c r="CO47" s="288"/>
      <c r="CP47" s="405"/>
      <c r="CQ47" s="20"/>
      <c r="CR47" s="20"/>
      <c r="CS47" s="20"/>
      <c r="CT47" s="20"/>
      <c r="CU47" s="20"/>
      <c r="CV47" s="20"/>
      <c r="CW47" s="20"/>
      <c r="CX47" s="20"/>
      <c r="CY47" s="12">
        <v>2</v>
      </c>
      <c r="CZ47" s="113"/>
      <c r="DA47" s="405"/>
      <c r="DB47" s="20"/>
      <c r="DC47" s="20"/>
      <c r="DD47" s="20"/>
      <c r="DE47" s="20"/>
      <c r="DF47" s="20"/>
      <c r="DG47" s="20"/>
      <c r="DH47" s="20"/>
      <c r="DI47" s="20"/>
      <c r="DJ47" s="12">
        <v>3</v>
      </c>
      <c r="DK47" s="113"/>
      <c r="DL47" s="332">
        <v>0</v>
      </c>
      <c r="DM47" s="20"/>
      <c r="DN47" s="20"/>
      <c r="DO47" s="20"/>
      <c r="DP47" s="20"/>
      <c r="DQ47" s="20"/>
      <c r="DR47" s="20"/>
      <c r="DS47" s="20"/>
      <c r="DT47" s="20"/>
      <c r="DU47" s="12">
        <v>2</v>
      </c>
      <c r="DV47" s="113"/>
      <c r="DW47" s="405"/>
      <c r="DX47" s="20"/>
      <c r="DY47" s="20"/>
      <c r="DZ47" s="20"/>
      <c r="EA47" s="20"/>
      <c r="EB47" s="20"/>
      <c r="EC47" s="20"/>
      <c r="ED47" s="20"/>
      <c r="EE47" s="20"/>
      <c r="EF47" s="12">
        <v>2</v>
      </c>
      <c r="EG47" s="113"/>
      <c r="EH47" s="405"/>
      <c r="EI47" s="20"/>
      <c r="EJ47" s="20"/>
      <c r="EK47" s="20"/>
      <c r="EL47" s="20"/>
      <c r="EM47" s="20"/>
      <c r="EN47" s="20"/>
      <c r="EO47" s="20"/>
      <c r="EP47" s="20"/>
      <c r="EQ47" s="12">
        <v>4</v>
      </c>
      <c r="ER47" s="113"/>
      <c r="ES47" s="405"/>
      <c r="ET47" s="20"/>
      <c r="EU47" s="20"/>
      <c r="EV47" s="20"/>
      <c r="EW47" s="20"/>
      <c r="EX47" s="20"/>
      <c r="EY47" s="20"/>
      <c r="EZ47" s="20"/>
      <c r="FA47" s="20"/>
      <c r="FB47" s="12">
        <v>2</v>
      </c>
      <c r="FC47" s="113"/>
      <c r="FD47" s="405"/>
      <c r="FE47" s="20"/>
      <c r="FF47" s="20"/>
      <c r="FG47" s="20"/>
      <c r="FH47" s="20"/>
      <c r="FI47" s="20"/>
      <c r="FJ47" s="20"/>
      <c r="FK47" s="20"/>
      <c r="FL47" s="20"/>
      <c r="FM47" s="12">
        <v>3</v>
      </c>
      <c r="FN47" s="113"/>
      <c r="FO47" s="405"/>
      <c r="FP47" s="20"/>
      <c r="FQ47" s="20"/>
      <c r="FR47" s="20"/>
      <c r="FS47" s="20"/>
      <c r="FT47" s="20"/>
      <c r="FU47" s="20"/>
      <c r="FV47" s="20"/>
      <c r="FW47" s="20"/>
      <c r="FX47" s="12">
        <v>3</v>
      </c>
      <c r="FY47" s="113"/>
    </row>
    <row r="48" spans="1:341" s="20" customFormat="1" ht="18" x14ac:dyDescent="0.25">
      <c r="A48" s="643">
        <v>15</v>
      </c>
      <c r="B48" s="643" t="s">
        <v>23</v>
      </c>
      <c r="C48" s="643" t="s">
        <v>442</v>
      </c>
      <c r="D48" s="644" t="s">
        <v>443</v>
      </c>
      <c r="E48" s="645" t="s">
        <v>444</v>
      </c>
      <c r="F48" s="196" t="s">
        <v>445</v>
      </c>
      <c r="G48" s="101" t="s">
        <v>128</v>
      </c>
      <c r="H48" s="273" t="s">
        <v>28</v>
      </c>
      <c r="I48" s="215" t="s">
        <v>35</v>
      </c>
      <c r="J48" s="126"/>
      <c r="K48" s="277"/>
      <c r="L48" s="540" t="str">
        <f t="shared" si="392"/>
        <v>F</v>
      </c>
      <c r="M48" s="539">
        <f t="shared" si="393"/>
        <v>0</v>
      </c>
      <c r="N48" s="208" t="str">
        <f t="shared" si="394"/>
        <v>0.0</v>
      </c>
      <c r="O48" s="126"/>
      <c r="P48" s="277"/>
      <c r="Q48" s="540" t="str">
        <f t="shared" si="395"/>
        <v>F</v>
      </c>
      <c r="R48" s="539">
        <f t="shared" si="396"/>
        <v>0</v>
      </c>
      <c r="S48" s="208" t="str">
        <f t="shared" si="397"/>
        <v>0.0</v>
      </c>
      <c r="T48" s="274">
        <v>2.5</v>
      </c>
      <c r="U48" s="278"/>
      <c r="V48" s="5"/>
      <c r="W48" s="6">
        <f t="shared" si="398"/>
        <v>1</v>
      </c>
      <c r="X48" s="104">
        <f t="shared" si="399"/>
        <v>1</v>
      </c>
      <c r="Y48" s="104"/>
      <c r="Z48" s="540" t="str">
        <f t="shared" si="400"/>
        <v>F</v>
      </c>
      <c r="AA48" s="539">
        <f t="shared" si="401"/>
        <v>0</v>
      </c>
      <c r="AB48" s="539" t="str">
        <f t="shared" si="402"/>
        <v>0.0</v>
      </c>
      <c r="AC48" s="12">
        <v>3</v>
      </c>
      <c r="AD48" s="112"/>
      <c r="AE48" s="274">
        <v>0</v>
      </c>
      <c r="AF48" s="278"/>
      <c r="AG48" s="5"/>
      <c r="AH48" s="163">
        <f t="shared" si="403"/>
        <v>0</v>
      </c>
      <c r="AI48" s="164">
        <f t="shared" si="404"/>
        <v>0</v>
      </c>
      <c r="AJ48" s="164"/>
      <c r="AK48" s="158" t="str">
        <f t="shared" si="405"/>
        <v>F</v>
      </c>
      <c r="AL48" s="165">
        <f t="shared" si="406"/>
        <v>0</v>
      </c>
      <c r="AM48" s="165" t="str">
        <f t="shared" si="407"/>
        <v>0.0</v>
      </c>
      <c r="AN48" s="378">
        <v>3</v>
      </c>
      <c r="AO48" s="314"/>
      <c r="AP48" s="338">
        <v>0</v>
      </c>
      <c r="AQ48" s="278"/>
      <c r="AR48" s="5"/>
      <c r="AS48" s="6">
        <f t="shared" si="408"/>
        <v>0</v>
      </c>
      <c r="AT48" s="104">
        <f t="shared" si="409"/>
        <v>0</v>
      </c>
      <c r="AU48" s="104"/>
      <c r="AV48" s="540" t="str">
        <f t="shared" si="410"/>
        <v>F</v>
      </c>
      <c r="AW48" s="539">
        <f t="shared" si="411"/>
        <v>0</v>
      </c>
      <c r="AX48" s="539" t="str">
        <f t="shared" si="412"/>
        <v>0.0</v>
      </c>
      <c r="AY48" s="12">
        <v>3</v>
      </c>
      <c r="AZ48" s="112"/>
      <c r="BA48" s="274">
        <v>0</v>
      </c>
      <c r="BB48" s="278"/>
      <c r="BC48" s="5"/>
      <c r="BD48" s="6">
        <f t="shared" si="413"/>
        <v>0</v>
      </c>
      <c r="BE48" s="104">
        <f t="shared" si="414"/>
        <v>0</v>
      </c>
      <c r="BF48" s="104"/>
      <c r="BG48" s="540" t="str">
        <f t="shared" si="415"/>
        <v>F</v>
      </c>
      <c r="BH48" s="539">
        <f t="shared" si="416"/>
        <v>0</v>
      </c>
      <c r="BI48" s="539" t="str">
        <f t="shared" si="417"/>
        <v>0.0</v>
      </c>
      <c r="BJ48" s="12">
        <v>4</v>
      </c>
      <c r="BK48" s="112"/>
      <c r="BL48" s="248">
        <v>0</v>
      </c>
      <c r="BM48" s="699"/>
      <c r="BN48" s="699"/>
      <c r="BO48" s="6">
        <f t="shared" si="418"/>
        <v>0</v>
      </c>
      <c r="BP48" s="104">
        <f t="shared" si="419"/>
        <v>0</v>
      </c>
      <c r="BQ48" s="104"/>
      <c r="BR48" s="540" t="str">
        <f t="shared" si="420"/>
        <v>F</v>
      </c>
      <c r="BS48" s="539">
        <f t="shared" si="421"/>
        <v>0</v>
      </c>
      <c r="BT48" s="539" t="str">
        <f t="shared" si="422"/>
        <v>0.0</v>
      </c>
      <c r="BU48" s="12">
        <v>3</v>
      </c>
      <c r="BV48" s="110"/>
      <c r="BW48" s="248">
        <v>0</v>
      </c>
      <c r="BX48" s="420"/>
      <c r="BY48" s="420"/>
      <c r="BZ48" s="6">
        <f t="shared" si="423"/>
        <v>0</v>
      </c>
      <c r="CA48" s="104">
        <f t="shared" si="424"/>
        <v>0</v>
      </c>
      <c r="CB48" s="104"/>
      <c r="CC48" s="540" t="str">
        <f t="shared" si="425"/>
        <v>F</v>
      </c>
      <c r="CD48" s="539">
        <f t="shared" si="426"/>
        <v>0</v>
      </c>
      <c r="CE48" s="539" t="str">
        <f t="shared" si="427"/>
        <v>0.0</v>
      </c>
      <c r="CF48" s="12">
        <v>2</v>
      </c>
      <c r="CG48" s="110"/>
      <c r="CH48" s="365">
        <f t="shared" si="428"/>
        <v>18</v>
      </c>
      <c r="CI48" s="363">
        <f t="shared" si="429"/>
        <v>0</v>
      </c>
      <c r="CJ48" s="355" t="str">
        <f t="shared" si="430"/>
        <v>0.00</v>
      </c>
      <c r="CK48" s="356" t="str">
        <f t="shared" si="431"/>
        <v>Cảnh báo KQHT</v>
      </c>
      <c r="CL48" s="357">
        <f t="shared" si="432"/>
        <v>0</v>
      </c>
      <c r="CM48" s="358" t="e">
        <f t="shared" si="433"/>
        <v>#DIV/0!</v>
      </c>
      <c r="CN48" s="356" t="e">
        <f t="shared" si="434"/>
        <v>#DIV/0!</v>
      </c>
    </row>
    <row r="49" spans="1:93" s="20" customFormat="1" ht="18" x14ac:dyDescent="0.25">
      <c r="A49" s="643">
        <v>7</v>
      </c>
      <c r="B49" s="643" t="s">
        <v>23</v>
      </c>
      <c r="C49" s="643" t="s">
        <v>446</v>
      </c>
      <c r="D49" s="644" t="s">
        <v>409</v>
      </c>
      <c r="E49" s="645" t="s">
        <v>447</v>
      </c>
      <c r="F49" s="196" t="s">
        <v>445</v>
      </c>
      <c r="G49" s="101" t="s">
        <v>448</v>
      </c>
      <c r="H49" s="273" t="s">
        <v>28</v>
      </c>
      <c r="I49" s="215" t="s">
        <v>129</v>
      </c>
      <c r="J49" s="126"/>
      <c r="K49" s="277"/>
      <c r="L49" s="540" t="str">
        <f t="shared" si="392"/>
        <v>F</v>
      </c>
      <c r="M49" s="539">
        <f t="shared" si="393"/>
        <v>0</v>
      </c>
      <c r="N49" s="208" t="str">
        <f t="shared" si="394"/>
        <v>0.0</v>
      </c>
      <c r="O49" s="126"/>
      <c r="P49" s="277"/>
      <c r="Q49" s="540" t="str">
        <f t="shared" si="395"/>
        <v>F</v>
      </c>
      <c r="R49" s="539">
        <f t="shared" si="396"/>
        <v>0</v>
      </c>
      <c r="S49" s="208" t="str">
        <f t="shared" si="397"/>
        <v>0.0</v>
      </c>
      <c r="T49" s="274">
        <v>3.2</v>
      </c>
      <c r="U49" s="278"/>
      <c r="V49" s="5"/>
      <c r="W49" s="6">
        <f t="shared" si="398"/>
        <v>1.3</v>
      </c>
      <c r="X49" s="104">
        <f t="shared" si="399"/>
        <v>1.3</v>
      </c>
      <c r="Y49" s="104"/>
      <c r="Z49" s="540" t="str">
        <f t="shared" si="400"/>
        <v>F</v>
      </c>
      <c r="AA49" s="539">
        <f t="shared" si="401"/>
        <v>0</v>
      </c>
      <c r="AB49" s="539" t="str">
        <f t="shared" si="402"/>
        <v>0.0</v>
      </c>
      <c r="AC49" s="12">
        <v>3</v>
      </c>
      <c r="AD49" s="112"/>
      <c r="AE49" s="126">
        <v>7.8</v>
      </c>
      <c r="AF49" s="308"/>
      <c r="AG49" s="5"/>
      <c r="AH49" s="163">
        <f t="shared" si="403"/>
        <v>3.1</v>
      </c>
      <c r="AI49" s="164">
        <f t="shared" si="404"/>
        <v>3.1</v>
      </c>
      <c r="AJ49" s="164"/>
      <c r="AK49" s="158" t="str">
        <f t="shared" si="405"/>
        <v>F</v>
      </c>
      <c r="AL49" s="165">
        <f t="shared" si="406"/>
        <v>0</v>
      </c>
      <c r="AM49" s="165" t="str">
        <f t="shared" si="407"/>
        <v>0.0</v>
      </c>
      <c r="AN49" s="378">
        <v>3</v>
      </c>
      <c r="AO49" s="314"/>
      <c r="AP49" s="338">
        <v>2.8</v>
      </c>
      <c r="AQ49" s="278"/>
      <c r="AR49" s="5"/>
      <c r="AS49" s="6">
        <f t="shared" si="408"/>
        <v>1.1000000000000001</v>
      </c>
      <c r="AT49" s="104">
        <f t="shared" si="409"/>
        <v>1.1000000000000001</v>
      </c>
      <c r="AU49" s="104"/>
      <c r="AV49" s="540" t="str">
        <f t="shared" si="410"/>
        <v>F</v>
      </c>
      <c r="AW49" s="539">
        <f t="shared" si="411"/>
        <v>0</v>
      </c>
      <c r="AX49" s="539" t="str">
        <f t="shared" si="412"/>
        <v>0.0</v>
      </c>
      <c r="AY49" s="12">
        <v>3</v>
      </c>
      <c r="AZ49" s="112"/>
      <c r="BA49" s="126">
        <v>5.3</v>
      </c>
      <c r="BB49" s="308"/>
      <c r="BC49" s="5"/>
      <c r="BD49" s="6">
        <f t="shared" si="413"/>
        <v>2.1</v>
      </c>
      <c r="BE49" s="104">
        <f t="shared" si="414"/>
        <v>2.1</v>
      </c>
      <c r="BF49" s="104"/>
      <c r="BG49" s="540" t="str">
        <f t="shared" si="415"/>
        <v>F</v>
      </c>
      <c r="BH49" s="539">
        <f t="shared" si="416"/>
        <v>0</v>
      </c>
      <c r="BI49" s="539" t="str">
        <f t="shared" si="417"/>
        <v>0.0</v>
      </c>
      <c r="BJ49" s="12">
        <v>4</v>
      </c>
      <c r="BK49" s="112"/>
      <c r="BL49" s="248">
        <v>0</v>
      </c>
      <c r="BM49" s="699"/>
      <c r="BN49" s="699"/>
      <c r="BO49" s="6">
        <f t="shared" si="418"/>
        <v>0</v>
      </c>
      <c r="BP49" s="104">
        <f t="shared" si="419"/>
        <v>0</v>
      </c>
      <c r="BQ49" s="104"/>
      <c r="BR49" s="540" t="str">
        <f t="shared" si="420"/>
        <v>F</v>
      </c>
      <c r="BS49" s="539">
        <f t="shared" si="421"/>
        <v>0</v>
      </c>
      <c r="BT49" s="539" t="str">
        <f t="shared" si="422"/>
        <v>0.0</v>
      </c>
      <c r="BU49" s="12">
        <v>3</v>
      </c>
      <c r="BV49" s="110"/>
      <c r="BW49" s="248">
        <v>0</v>
      </c>
      <c r="BX49" s="420"/>
      <c r="BY49" s="420"/>
      <c r="BZ49" s="6">
        <f t="shared" si="423"/>
        <v>0</v>
      </c>
      <c r="CA49" s="104">
        <f t="shared" si="424"/>
        <v>0</v>
      </c>
      <c r="CB49" s="104"/>
      <c r="CC49" s="540" t="str">
        <f t="shared" si="425"/>
        <v>F</v>
      </c>
      <c r="CD49" s="539">
        <f t="shared" si="426"/>
        <v>0</v>
      </c>
      <c r="CE49" s="539" t="str">
        <f t="shared" si="427"/>
        <v>0.0</v>
      </c>
      <c r="CF49" s="12">
        <v>2</v>
      </c>
      <c r="CG49" s="110"/>
      <c r="CH49" s="365">
        <f t="shared" si="428"/>
        <v>18</v>
      </c>
      <c r="CI49" s="363">
        <f t="shared" si="429"/>
        <v>0</v>
      </c>
      <c r="CJ49" s="355" t="str">
        <f t="shared" si="430"/>
        <v>0.00</v>
      </c>
      <c r="CK49" s="356" t="str">
        <f t="shared" si="431"/>
        <v>Cảnh báo KQHT</v>
      </c>
      <c r="CL49" s="357">
        <f t="shared" si="432"/>
        <v>0</v>
      </c>
      <c r="CM49" s="358" t="e">
        <f t="shared" si="433"/>
        <v>#DIV/0!</v>
      </c>
      <c r="CN49" s="356" t="e">
        <f t="shared" si="434"/>
        <v>#DIV/0!</v>
      </c>
    </row>
    <row r="50" spans="1:93" s="20" customFormat="1" ht="18" x14ac:dyDescent="0.25">
      <c r="A50" s="643">
        <v>2</v>
      </c>
      <c r="B50" s="643" t="s">
        <v>23</v>
      </c>
      <c r="C50" s="643" t="s">
        <v>449</v>
      </c>
      <c r="D50" s="644" t="s">
        <v>450</v>
      </c>
      <c r="E50" s="645" t="s">
        <v>26</v>
      </c>
      <c r="F50" s="196" t="s">
        <v>445</v>
      </c>
      <c r="G50" s="101" t="s">
        <v>451</v>
      </c>
      <c r="H50" s="273" t="s">
        <v>28</v>
      </c>
      <c r="I50" s="215" t="s">
        <v>452</v>
      </c>
      <c r="J50" s="126"/>
      <c r="K50" s="277"/>
      <c r="L50" s="540" t="str">
        <f t="shared" si="392"/>
        <v>F</v>
      </c>
      <c r="M50" s="539">
        <f t="shared" si="393"/>
        <v>0</v>
      </c>
      <c r="N50" s="208" t="str">
        <f t="shared" si="394"/>
        <v>0.0</v>
      </c>
      <c r="O50" s="126"/>
      <c r="P50" s="277"/>
      <c r="Q50" s="540" t="str">
        <f t="shared" si="395"/>
        <v>F</v>
      </c>
      <c r="R50" s="539">
        <f t="shared" si="396"/>
        <v>0</v>
      </c>
      <c r="S50" s="208" t="str">
        <f t="shared" si="397"/>
        <v>0.0</v>
      </c>
      <c r="T50" s="126"/>
      <c r="U50" s="278"/>
      <c r="V50" s="5"/>
      <c r="W50" s="6">
        <f t="shared" si="398"/>
        <v>0</v>
      </c>
      <c r="X50" s="104">
        <f t="shared" si="399"/>
        <v>0</v>
      </c>
      <c r="Y50" s="104"/>
      <c r="Z50" s="540" t="str">
        <f t="shared" si="400"/>
        <v>F</v>
      </c>
      <c r="AA50" s="539">
        <f t="shared" si="401"/>
        <v>0</v>
      </c>
      <c r="AB50" s="539" t="str">
        <f t="shared" si="402"/>
        <v>0.0</v>
      </c>
      <c r="AC50" s="12">
        <v>3</v>
      </c>
      <c r="AD50" s="112"/>
      <c r="AE50" s="274">
        <v>0</v>
      </c>
      <c r="AF50" s="278"/>
      <c r="AG50" s="5"/>
      <c r="AH50" s="163">
        <f t="shared" si="403"/>
        <v>0</v>
      </c>
      <c r="AI50" s="164">
        <f t="shared" si="404"/>
        <v>0</v>
      </c>
      <c r="AJ50" s="164"/>
      <c r="AK50" s="158" t="str">
        <f t="shared" si="405"/>
        <v>F</v>
      </c>
      <c r="AL50" s="165">
        <f t="shared" si="406"/>
        <v>0</v>
      </c>
      <c r="AM50" s="165" t="str">
        <f t="shared" si="407"/>
        <v>0.0</v>
      </c>
      <c r="AN50" s="378">
        <v>3</v>
      </c>
      <c r="AO50" s="314"/>
      <c r="AP50" s="338">
        <v>0</v>
      </c>
      <c r="AQ50" s="278"/>
      <c r="AR50" s="5"/>
      <c r="AS50" s="6">
        <f t="shared" si="408"/>
        <v>0</v>
      </c>
      <c r="AT50" s="104">
        <f t="shared" si="409"/>
        <v>0</v>
      </c>
      <c r="AU50" s="104"/>
      <c r="AV50" s="540" t="str">
        <f t="shared" si="410"/>
        <v>F</v>
      </c>
      <c r="AW50" s="539">
        <f t="shared" si="411"/>
        <v>0</v>
      </c>
      <c r="AX50" s="539" t="str">
        <f t="shared" si="412"/>
        <v>0.0</v>
      </c>
      <c r="AY50" s="12">
        <v>3</v>
      </c>
      <c r="AZ50" s="112"/>
      <c r="BA50" s="274">
        <v>0</v>
      </c>
      <c r="BB50" s="278"/>
      <c r="BC50" s="5"/>
      <c r="BD50" s="6">
        <f t="shared" si="413"/>
        <v>0</v>
      </c>
      <c r="BE50" s="104">
        <f t="shared" si="414"/>
        <v>0</v>
      </c>
      <c r="BF50" s="104"/>
      <c r="BG50" s="540" t="str">
        <f t="shared" si="415"/>
        <v>F</v>
      </c>
      <c r="BH50" s="539">
        <f t="shared" si="416"/>
        <v>0</v>
      </c>
      <c r="BI50" s="539" t="str">
        <f t="shared" si="417"/>
        <v>0.0</v>
      </c>
      <c r="BJ50" s="12">
        <v>4</v>
      </c>
      <c r="BK50" s="112"/>
      <c r="BL50" s="248">
        <v>0</v>
      </c>
      <c r="BM50" s="699"/>
      <c r="BN50" s="699"/>
      <c r="BO50" s="6">
        <f t="shared" si="418"/>
        <v>0</v>
      </c>
      <c r="BP50" s="104">
        <f t="shared" si="419"/>
        <v>0</v>
      </c>
      <c r="BQ50" s="104"/>
      <c r="BR50" s="540" t="str">
        <f t="shared" si="420"/>
        <v>F</v>
      </c>
      <c r="BS50" s="539">
        <f t="shared" si="421"/>
        <v>0</v>
      </c>
      <c r="BT50" s="539" t="str">
        <f t="shared" si="422"/>
        <v>0.0</v>
      </c>
      <c r="BU50" s="12">
        <v>3</v>
      </c>
      <c r="BV50" s="110"/>
      <c r="BW50" s="248">
        <v>0</v>
      </c>
      <c r="BX50" s="420"/>
      <c r="BY50" s="420"/>
      <c r="BZ50" s="6">
        <f t="shared" si="423"/>
        <v>0</v>
      </c>
      <c r="CA50" s="104">
        <f t="shared" si="424"/>
        <v>0</v>
      </c>
      <c r="CB50" s="104"/>
      <c r="CC50" s="540" t="str">
        <f t="shared" si="425"/>
        <v>F</v>
      </c>
      <c r="CD50" s="539">
        <f t="shared" si="426"/>
        <v>0</v>
      </c>
      <c r="CE50" s="539" t="str">
        <f t="shared" si="427"/>
        <v>0.0</v>
      </c>
      <c r="CF50" s="12">
        <v>2</v>
      </c>
      <c r="CG50" s="110"/>
      <c r="CH50" s="365">
        <f t="shared" si="428"/>
        <v>18</v>
      </c>
      <c r="CI50" s="363">
        <f t="shared" si="429"/>
        <v>0</v>
      </c>
      <c r="CJ50" s="355" t="str">
        <f t="shared" si="430"/>
        <v>0.00</v>
      </c>
      <c r="CK50" s="356" t="str">
        <f t="shared" si="431"/>
        <v>Cảnh báo KQHT</v>
      </c>
      <c r="CL50" s="357">
        <f t="shared" si="432"/>
        <v>0</v>
      </c>
      <c r="CM50" s="358" t="e">
        <f t="shared" si="433"/>
        <v>#DIV/0!</v>
      </c>
      <c r="CN50" s="356" t="e">
        <f t="shared" si="434"/>
        <v>#DIV/0!</v>
      </c>
    </row>
    <row r="51" spans="1:93" ht="18" x14ac:dyDescent="0.25">
      <c r="A51" s="643">
        <v>36</v>
      </c>
      <c r="B51" s="643" t="s">
        <v>23</v>
      </c>
      <c r="C51" s="643" t="s">
        <v>453</v>
      </c>
      <c r="D51" s="644" t="s">
        <v>454</v>
      </c>
      <c r="E51" s="645" t="s">
        <v>137</v>
      </c>
      <c r="F51" s="196" t="s">
        <v>445</v>
      </c>
      <c r="G51" s="101" t="s">
        <v>455</v>
      </c>
      <c r="H51" s="273" t="s">
        <v>28</v>
      </c>
      <c r="I51" s="215" t="s">
        <v>456</v>
      </c>
      <c r="J51" s="257"/>
      <c r="K51" s="237"/>
      <c r="L51" s="540" t="str">
        <f t="shared" si="392"/>
        <v>F</v>
      </c>
      <c r="M51" s="539">
        <f t="shared" si="393"/>
        <v>0</v>
      </c>
      <c r="N51" s="208" t="str">
        <f t="shared" si="394"/>
        <v>0.0</v>
      </c>
      <c r="O51" s="257"/>
      <c r="P51" s="237"/>
      <c r="Q51" s="540" t="str">
        <f t="shared" si="395"/>
        <v>F</v>
      </c>
      <c r="R51" s="539">
        <f t="shared" si="396"/>
        <v>0</v>
      </c>
      <c r="S51" s="208" t="str">
        <f t="shared" si="397"/>
        <v>0.0</v>
      </c>
      <c r="T51" s="257">
        <v>5.7</v>
      </c>
      <c r="U51" s="269"/>
      <c r="V51" s="20"/>
      <c r="W51" s="6">
        <f t="shared" si="398"/>
        <v>2.2999999999999998</v>
      </c>
      <c r="X51" s="104">
        <f t="shared" si="399"/>
        <v>2.2999999999999998</v>
      </c>
      <c r="Y51" s="104"/>
      <c r="Z51" s="540" t="str">
        <f t="shared" si="400"/>
        <v>F</v>
      </c>
      <c r="AA51" s="539">
        <f t="shared" si="401"/>
        <v>0</v>
      </c>
      <c r="AB51" s="539" t="str">
        <f t="shared" si="402"/>
        <v>0.0</v>
      </c>
      <c r="AC51" s="12">
        <v>3</v>
      </c>
      <c r="AD51" s="112"/>
      <c r="AE51" s="265">
        <v>0</v>
      </c>
      <c r="AF51" s="699"/>
      <c r="AG51" s="20"/>
      <c r="AH51" s="163">
        <f t="shared" si="403"/>
        <v>0</v>
      </c>
      <c r="AI51" s="164">
        <f t="shared" si="404"/>
        <v>0</v>
      </c>
      <c r="AJ51" s="164"/>
      <c r="AK51" s="158" t="str">
        <f t="shared" si="405"/>
        <v>F</v>
      </c>
      <c r="AL51" s="165">
        <f t="shared" si="406"/>
        <v>0</v>
      </c>
      <c r="AM51" s="165" t="str">
        <f t="shared" si="407"/>
        <v>0.0</v>
      </c>
      <c r="AN51" s="378">
        <v>3</v>
      </c>
      <c r="AO51" s="314"/>
      <c r="AP51" s="274">
        <v>0</v>
      </c>
      <c r="AQ51" s="273"/>
      <c r="AR51" s="20"/>
      <c r="AS51" s="6">
        <f t="shared" si="408"/>
        <v>0</v>
      </c>
      <c r="AT51" s="104">
        <f t="shared" si="409"/>
        <v>0</v>
      </c>
      <c r="AU51" s="104"/>
      <c r="AV51" s="540" t="str">
        <f t="shared" si="410"/>
        <v>F</v>
      </c>
      <c r="AW51" s="539">
        <f t="shared" si="411"/>
        <v>0</v>
      </c>
      <c r="AX51" s="539" t="str">
        <f t="shared" si="412"/>
        <v>0.0</v>
      </c>
      <c r="AY51" s="12">
        <v>3</v>
      </c>
      <c r="AZ51" s="112"/>
      <c r="BA51" s="248">
        <v>0</v>
      </c>
      <c r="BB51" s="699"/>
      <c r="BC51" s="20"/>
      <c r="BD51" s="6">
        <f t="shared" si="413"/>
        <v>0</v>
      </c>
      <c r="BE51" s="104">
        <f t="shared" si="414"/>
        <v>0</v>
      </c>
      <c r="BF51" s="104"/>
      <c r="BG51" s="540" t="str">
        <f t="shared" si="415"/>
        <v>F</v>
      </c>
      <c r="BH51" s="539">
        <f t="shared" si="416"/>
        <v>0</v>
      </c>
      <c r="BI51" s="539" t="str">
        <f t="shared" si="417"/>
        <v>0.0</v>
      </c>
      <c r="BJ51" s="12">
        <v>4</v>
      </c>
      <c r="BK51" s="112"/>
      <c r="BL51" s="248">
        <v>0</v>
      </c>
      <c r="BM51" s="699"/>
      <c r="BN51" s="699"/>
      <c r="BO51" s="6">
        <f t="shared" si="418"/>
        <v>0</v>
      </c>
      <c r="BP51" s="104">
        <f t="shared" si="419"/>
        <v>0</v>
      </c>
      <c r="BQ51" s="104"/>
      <c r="BR51" s="540" t="str">
        <f t="shared" si="420"/>
        <v>F</v>
      </c>
      <c r="BS51" s="539">
        <f t="shared" si="421"/>
        <v>0</v>
      </c>
      <c r="BT51" s="539" t="str">
        <f t="shared" si="422"/>
        <v>0.0</v>
      </c>
      <c r="BU51" s="12">
        <v>3</v>
      </c>
      <c r="BV51" s="110"/>
      <c r="BW51" s="248">
        <v>0</v>
      </c>
      <c r="BX51" s="420"/>
      <c r="BY51" s="420"/>
      <c r="BZ51" s="6">
        <f t="shared" si="423"/>
        <v>0</v>
      </c>
      <c r="CA51" s="104">
        <f t="shared" si="424"/>
        <v>0</v>
      </c>
      <c r="CB51" s="104"/>
      <c r="CC51" s="540" t="str">
        <f t="shared" si="425"/>
        <v>F</v>
      </c>
      <c r="CD51" s="539">
        <f t="shared" si="426"/>
        <v>0</v>
      </c>
      <c r="CE51" s="539" t="str">
        <f t="shared" si="427"/>
        <v>0.0</v>
      </c>
      <c r="CF51" s="12">
        <v>2</v>
      </c>
      <c r="CG51" s="110"/>
      <c r="CH51" s="365">
        <f t="shared" si="428"/>
        <v>18</v>
      </c>
      <c r="CI51" s="363">
        <f t="shared" si="429"/>
        <v>0</v>
      </c>
      <c r="CJ51" s="355" t="str">
        <f t="shared" si="430"/>
        <v>0.00</v>
      </c>
      <c r="CK51" s="356" t="str">
        <f t="shared" si="431"/>
        <v>Cảnh báo KQHT</v>
      </c>
      <c r="CL51" s="357">
        <f t="shared" si="432"/>
        <v>0</v>
      </c>
      <c r="CM51" s="358" t="e">
        <f t="shared" si="433"/>
        <v>#DIV/0!</v>
      </c>
      <c r="CN51" s="356" t="e">
        <f t="shared" si="434"/>
        <v>#DIV/0!</v>
      </c>
      <c r="CO51" s="20"/>
    </row>
    <row r="52" spans="1:93" ht="18" x14ac:dyDescent="0.25">
      <c r="A52" s="643">
        <v>28</v>
      </c>
      <c r="B52" s="643" t="s">
        <v>23</v>
      </c>
      <c r="C52" s="643" t="s">
        <v>457</v>
      </c>
      <c r="D52" s="644" t="s">
        <v>458</v>
      </c>
      <c r="E52" s="645" t="s">
        <v>113</v>
      </c>
      <c r="F52" s="196" t="s">
        <v>445</v>
      </c>
      <c r="G52" s="101" t="s">
        <v>459</v>
      </c>
      <c r="H52" s="273" t="s">
        <v>34</v>
      </c>
      <c r="I52" s="215" t="s">
        <v>134</v>
      </c>
      <c r="J52" s="120"/>
      <c r="K52" s="293"/>
      <c r="L52" s="540" t="str">
        <f t="shared" si="392"/>
        <v>F</v>
      </c>
      <c r="M52" s="539">
        <f t="shared" si="393"/>
        <v>0</v>
      </c>
      <c r="N52" s="208" t="str">
        <f t="shared" si="394"/>
        <v>0.0</v>
      </c>
      <c r="O52" s="120"/>
      <c r="P52" s="293"/>
      <c r="Q52" s="540" t="str">
        <f t="shared" si="395"/>
        <v>F</v>
      </c>
      <c r="R52" s="539">
        <f t="shared" si="396"/>
        <v>0</v>
      </c>
      <c r="S52" s="208" t="str">
        <f t="shared" si="397"/>
        <v>0.0</v>
      </c>
      <c r="T52" s="120"/>
      <c r="U52" s="273"/>
      <c r="V52" s="20"/>
      <c r="W52" s="6">
        <f t="shared" si="398"/>
        <v>0</v>
      </c>
      <c r="X52" s="104">
        <f t="shared" si="399"/>
        <v>0</v>
      </c>
      <c r="Y52" s="104"/>
      <c r="Z52" s="540" t="str">
        <f t="shared" si="400"/>
        <v>F</v>
      </c>
      <c r="AA52" s="539">
        <f t="shared" si="401"/>
        <v>0</v>
      </c>
      <c r="AB52" s="539" t="str">
        <f t="shared" si="402"/>
        <v>0.0</v>
      </c>
      <c r="AC52" s="12">
        <v>3</v>
      </c>
      <c r="AD52" s="112"/>
      <c r="AE52" s="274">
        <v>1.4</v>
      </c>
      <c r="AF52" s="273"/>
      <c r="AG52" s="20"/>
      <c r="AH52" s="163">
        <f t="shared" si="403"/>
        <v>0.6</v>
      </c>
      <c r="AI52" s="164">
        <f t="shared" si="404"/>
        <v>0.6</v>
      </c>
      <c r="AJ52" s="164"/>
      <c r="AK52" s="158" t="str">
        <f t="shared" si="405"/>
        <v>F</v>
      </c>
      <c r="AL52" s="165">
        <f t="shared" si="406"/>
        <v>0</v>
      </c>
      <c r="AM52" s="165" t="str">
        <f t="shared" si="407"/>
        <v>0.0</v>
      </c>
      <c r="AN52" s="378">
        <v>3</v>
      </c>
      <c r="AO52" s="314"/>
      <c r="AP52" s="274">
        <v>0</v>
      </c>
      <c r="AQ52" s="273"/>
      <c r="AR52" s="20"/>
      <c r="AS52" s="6">
        <f t="shared" si="408"/>
        <v>0</v>
      </c>
      <c r="AT52" s="104">
        <f t="shared" si="409"/>
        <v>0</v>
      </c>
      <c r="AU52" s="104"/>
      <c r="AV52" s="540" t="str">
        <f t="shared" si="410"/>
        <v>F</v>
      </c>
      <c r="AW52" s="539">
        <f t="shared" si="411"/>
        <v>0</v>
      </c>
      <c r="AX52" s="539" t="str">
        <f t="shared" si="412"/>
        <v>0.0</v>
      </c>
      <c r="AY52" s="12">
        <v>3</v>
      </c>
      <c r="AZ52" s="112"/>
      <c r="BA52" s="248">
        <v>2.2999999999999998</v>
      </c>
      <c r="BB52" s="699"/>
      <c r="BC52" s="20"/>
      <c r="BD52" s="6">
        <f t="shared" si="413"/>
        <v>0.9</v>
      </c>
      <c r="BE52" s="104">
        <f t="shared" si="414"/>
        <v>0.9</v>
      </c>
      <c r="BF52" s="104"/>
      <c r="BG52" s="540" t="str">
        <f t="shared" si="415"/>
        <v>F</v>
      </c>
      <c r="BH52" s="539">
        <f t="shared" si="416"/>
        <v>0</v>
      </c>
      <c r="BI52" s="539" t="str">
        <f t="shared" si="417"/>
        <v>0.0</v>
      </c>
      <c r="BJ52" s="12">
        <v>4</v>
      </c>
      <c r="BK52" s="112"/>
      <c r="BL52" s="248">
        <v>0</v>
      </c>
      <c r="BM52" s="699"/>
      <c r="BN52" s="699"/>
      <c r="BO52" s="6">
        <f t="shared" si="418"/>
        <v>0</v>
      </c>
      <c r="BP52" s="104">
        <f t="shared" si="419"/>
        <v>0</v>
      </c>
      <c r="BQ52" s="104"/>
      <c r="BR52" s="540" t="str">
        <f t="shared" si="420"/>
        <v>F</v>
      </c>
      <c r="BS52" s="539">
        <f t="shared" si="421"/>
        <v>0</v>
      </c>
      <c r="BT52" s="539" t="str">
        <f t="shared" si="422"/>
        <v>0.0</v>
      </c>
      <c r="BU52" s="12">
        <v>3</v>
      </c>
      <c r="BV52" s="110"/>
      <c r="BW52" s="248">
        <v>0</v>
      </c>
      <c r="BX52" s="420"/>
      <c r="BY52" s="420"/>
      <c r="BZ52" s="6">
        <f t="shared" si="423"/>
        <v>0</v>
      </c>
      <c r="CA52" s="104">
        <f t="shared" si="424"/>
        <v>0</v>
      </c>
      <c r="CB52" s="104"/>
      <c r="CC52" s="540" t="str">
        <f t="shared" si="425"/>
        <v>F</v>
      </c>
      <c r="CD52" s="539">
        <f t="shared" si="426"/>
        <v>0</v>
      </c>
      <c r="CE52" s="539" t="str">
        <f t="shared" si="427"/>
        <v>0.0</v>
      </c>
      <c r="CF52" s="12">
        <v>2</v>
      </c>
      <c r="CG52" s="110"/>
      <c r="CH52" s="365">
        <f t="shared" si="428"/>
        <v>18</v>
      </c>
      <c r="CI52" s="363">
        <f t="shared" si="429"/>
        <v>0</v>
      </c>
      <c r="CJ52" s="355" t="str">
        <f t="shared" si="430"/>
        <v>0.00</v>
      </c>
      <c r="CK52" s="356" t="str">
        <f t="shared" si="431"/>
        <v>Cảnh báo KQHT</v>
      </c>
      <c r="CL52" s="357">
        <f t="shared" si="432"/>
        <v>0</v>
      </c>
      <c r="CM52" s="358" t="e">
        <f t="shared" si="433"/>
        <v>#DIV/0!</v>
      </c>
      <c r="CN52" s="356" t="e">
        <f t="shared" si="434"/>
        <v>#DIV/0!</v>
      </c>
      <c r="CO52" s="20"/>
    </row>
  </sheetData>
  <autoFilter ref="A1:PP22"/>
  <conditionalFormatting sqref="KZ31:LA31 LK31:LL31 MG31:MH31 MR31:MS31 NC31:ND31 NN31:NO31 NY31:NZ31 OY31 HA27:HA29 KY1:LD1 KX2 LJ1:LO1 LI2 KZ2:LA24 LK2:LL24 ME1:ME2 MF1:MK1 MG2:MH24 MP1:MP2 MQ1:MV1 MR2:MS24 NB1:NG1 NA2 NC2:ND24 NL2 NM1:NR1 NN2:NO24 NW2 NX1:OC1 NY2:NZ24 OV2 OV1:PB1 OY2:OY24 PJ1:PM1">
    <cfRule type="cellIs" dxfId="31" priority="23" operator="lessThan">
      <formula>3.95</formula>
    </cfRule>
  </conditionalFormatting>
  <conditionalFormatting sqref="PB31 PB1:PB24">
    <cfRule type="cellIs" dxfId="30" priority="7" operator="lessThan">
      <formula>0</formula>
    </cfRule>
    <cfRule type="cellIs" dxfId="29" priority="8" operator="lessThan">
      <formula>0</formula>
    </cfRule>
    <cfRule type="cellIs" dxfId="28" priority="9" operator="greaterThan">
      <formula>0</formula>
    </cfRule>
    <cfRule type="cellIs" dxfId="27" priority="10" operator="lessThan">
      <formula>0</formula>
    </cfRule>
    <cfRule type="cellIs" dxfId="26" priority="11" operator="greaterThan">
      <formula>0</formula>
    </cfRule>
  </conditionalFormatting>
  <conditionalFormatting sqref="PB31 PB2:PB24">
    <cfRule type="cellIs" dxfId="25" priority="4" operator="equal">
      <formula>0</formula>
    </cfRule>
    <cfRule type="cellIs" dxfId="24" priority="5" operator="equal">
      <formula>0</formula>
    </cfRule>
    <cfRule type="cellIs" dxfId="23" priority="6" operator="lessThan">
      <formula>0</formula>
    </cfRule>
  </conditionalFormatting>
  <conditionalFormatting sqref="OY31 OY2:OY24">
    <cfRule type="cellIs" dxfId="22" priority="3" operator="lessThan"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P43"/>
  <sheetViews>
    <sheetView zoomScale="80" zoomScaleNormal="80" workbookViewId="0">
      <pane xSplit="5" ySplit="1" topLeftCell="PG2" activePane="bottomRight" state="frozen"/>
      <selection pane="topRight"/>
      <selection pane="bottomLeft"/>
      <selection pane="bottomRight" activeCell="PU9" sqref="PU9"/>
    </sheetView>
  </sheetViews>
  <sheetFormatPr defaultColWidth="4.7109375" defaultRowHeight="17.25" customHeight="1" x14ac:dyDescent="0.25"/>
  <cols>
    <col min="1" max="1" width="6.5703125" style="44" customWidth="1"/>
    <col min="2" max="2" width="9.140625" style="44" customWidth="1"/>
    <col min="3" max="3" width="14.85546875" style="44" customWidth="1"/>
    <col min="4" max="4" width="25.42578125" style="44" customWidth="1"/>
    <col min="5" max="5" width="10.28515625" style="44" customWidth="1"/>
    <col min="6" max="6" width="16.85546875" style="44" customWidth="1"/>
    <col min="7" max="7" width="14.85546875" style="44" customWidth="1"/>
    <col min="8" max="8" width="10.28515625" style="44" customWidth="1"/>
    <col min="9" max="9" width="29.85546875" style="44" customWidth="1"/>
    <col min="10" max="10" width="4.42578125" style="44" customWidth="1"/>
    <col min="11" max="11" width="4.42578125" style="46" customWidth="1"/>
    <col min="12" max="15" width="4.42578125" style="44" customWidth="1"/>
    <col min="16" max="16" width="4.42578125" style="46" customWidth="1"/>
    <col min="17" max="24" width="4.42578125" style="44" customWidth="1"/>
    <col min="25" max="25" width="4.42578125" style="46" customWidth="1"/>
    <col min="26" max="29" width="4.42578125" style="44" customWidth="1"/>
    <col min="30" max="30" width="4.42578125" style="65" customWidth="1"/>
    <col min="31" max="35" width="4.42578125" style="44" customWidth="1"/>
    <col min="36" max="36" width="4.42578125" style="46" customWidth="1"/>
    <col min="37" max="40" width="4.42578125" style="44" customWidth="1"/>
    <col min="41" max="41" width="4.42578125" style="65" customWidth="1"/>
    <col min="42" max="46" width="4.42578125" style="44" customWidth="1"/>
    <col min="47" max="47" width="4.42578125" style="46" customWidth="1"/>
    <col min="48" max="51" width="4.42578125" style="44" customWidth="1"/>
    <col min="52" max="52" width="4.42578125" style="65" customWidth="1"/>
    <col min="53" max="57" width="4.42578125" style="44" customWidth="1"/>
    <col min="58" max="58" width="4.42578125" style="46" customWidth="1"/>
    <col min="59" max="62" width="4.42578125" style="44" customWidth="1"/>
    <col min="63" max="63" width="4.42578125" style="65" customWidth="1"/>
    <col min="64" max="68" width="4.42578125" style="44" customWidth="1"/>
    <col min="69" max="69" width="4.42578125" style="46" customWidth="1"/>
    <col min="70" max="74" width="4.42578125" style="44" customWidth="1"/>
    <col min="75" max="79" width="4.28515625" style="44" customWidth="1"/>
    <col min="80" max="80" width="4.28515625" style="46" customWidth="1"/>
    <col min="81" max="85" width="4.28515625" style="44" customWidth="1"/>
    <col min="86" max="86" width="5.28515625" style="44" customWidth="1"/>
    <col min="87" max="87" width="6" style="44" customWidth="1"/>
    <col min="88" max="88" width="6.85546875" style="44" customWidth="1"/>
    <col min="89" max="89" width="9.85546875" style="44" customWidth="1"/>
    <col min="90" max="90" width="5.42578125" style="44" customWidth="1"/>
    <col min="91" max="91" width="7" style="44" customWidth="1"/>
    <col min="92" max="92" width="10.28515625" style="44" customWidth="1"/>
    <col min="93" max="93" width="7.7109375" style="44" customWidth="1"/>
    <col min="94" max="98" width="4.42578125" style="44" customWidth="1"/>
    <col min="99" max="99" width="4.42578125" style="46" customWidth="1"/>
    <col min="100" max="109" width="4.42578125" style="44" customWidth="1"/>
    <col min="110" max="110" width="4.42578125" style="46" customWidth="1"/>
    <col min="111" max="120" width="4.42578125" style="44" customWidth="1"/>
    <col min="121" max="121" width="4.42578125" style="46" customWidth="1"/>
    <col min="122" max="131" width="4.42578125" style="44" customWidth="1"/>
    <col min="132" max="132" width="4.42578125" style="46" customWidth="1"/>
    <col min="133" max="142" width="4.42578125" style="44" customWidth="1"/>
    <col min="143" max="143" width="4.42578125" style="46" customWidth="1"/>
    <col min="144" max="153" width="4.42578125" style="44" customWidth="1"/>
    <col min="154" max="154" width="4.42578125" style="46" customWidth="1"/>
    <col min="155" max="164" width="4.42578125" style="44" customWidth="1"/>
    <col min="165" max="165" width="4.42578125" style="46" customWidth="1"/>
    <col min="166" max="175" width="4.42578125" style="44" customWidth="1"/>
    <col min="176" max="176" width="4.42578125" style="46" customWidth="1"/>
    <col min="177" max="181" width="4.42578125" style="44" customWidth="1"/>
    <col min="182" max="182" width="5.28515625" style="44" customWidth="1"/>
    <col min="183" max="183" width="5.5703125" style="44" customWidth="1"/>
    <col min="184" max="184" width="5.85546875" style="44" customWidth="1"/>
    <col min="185" max="185" width="16.28515625" style="44" customWidth="1"/>
    <col min="186" max="186" width="5.140625" style="44" customWidth="1"/>
    <col min="187" max="188" width="6.28515625" style="44" customWidth="1"/>
    <col min="189" max="189" width="6.85546875" style="44" customWidth="1"/>
    <col min="190" max="190" width="6.85546875" style="46" customWidth="1"/>
    <col min="191" max="191" width="7" style="44" customWidth="1"/>
    <col min="192" max="192" width="11.85546875" style="44" customWidth="1"/>
    <col min="193" max="193" width="6.140625" style="44" customWidth="1"/>
    <col min="194" max="198" width="4.28515625" style="44" customWidth="1"/>
    <col min="199" max="199" width="4.28515625" style="46" customWidth="1"/>
    <col min="200" max="209" width="4.28515625" style="44" customWidth="1"/>
    <col min="210" max="210" width="4.28515625" style="46" customWidth="1"/>
    <col min="211" max="215" width="4.28515625" style="44" customWidth="1"/>
    <col min="216" max="220" width="4.42578125" style="44" customWidth="1"/>
    <col min="221" max="221" width="4.42578125" style="46" customWidth="1"/>
    <col min="222" max="226" width="4.42578125" style="44" customWidth="1"/>
    <col min="227" max="231" width="4.28515625" style="44" customWidth="1"/>
    <col min="232" max="232" width="4.28515625" style="46" customWidth="1"/>
    <col min="233" max="242" width="4.28515625" style="44" customWidth="1"/>
    <col min="243" max="243" width="4.28515625" style="46" customWidth="1"/>
    <col min="244" max="248" width="4.28515625" style="44" customWidth="1"/>
    <col min="249" max="253" width="4.42578125" style="44" customWidth="1"/>
    <col min="254" max="254" width="4.42578125" style="46" customWidth="1"/>
    <col min="255" max="259" width="4.42578125" style="44" customWidth="1"/>
    <col min="260" max="282" width="4.28515625" customWidth="1"/>
    <col min="283" max="283" width="4.7109375" customWidth="1"/>
    <col min="284" max="292" width="4.28515625" customWidth="1"/>
    <col min="293" max="293" width="5.42578125" customWidth="1"/>
    <col min="294" max="294" width="5.5703125" customWidth="1"/>
    <col min="295" max="295" width="6" customWidth="1"/>
    <col min="296" max="296" width="17" customWidth="1"/>
    <col min="297" max="297" width="5.42578125" customWidth="1"/>
    <col min="298" max="298" width="6" customWidth="1"/>
    <col min="299" max="299" width="6.28515625" customWidth="1"/>
    <col min="300" max="301" width="5.5703125" customWidth="1"/>
    <col min="302" max="302" width="5.85546875" customWidth="1"/>
    <col min="303" max="304" width="5.5703125" customWidth="1"/>
    <col min="305" max="305" width="7.140625" customWidth="1"/>
    <col min="306" max="306" width="9.140625" customWidth="1"/>
    <col min="307" max="307" width="6.7109375" customWidth="1"/>
    <col min="308" max="331" width="4.28515625" customWidth="1"/>
    <col min="332" max="340" width="4.5703125" customWidth="1"/>
    <col min="341" max="351" width="4.28515625" customWidth="1"/>
    <col min="352" max="373" width="4.42578125" customWidth="1"/>
    <col min="374" max="374" width="4.5703125" customWidth="1"/>
    <col min="385" max="385" width="4.42578125" customWidth="1"/>
    <col min="397" max="397" width="6" customWidth="1"/>
    <col min="398" max="398" width="5.42578125" customWidth="1"/>
    <col min="399" max="399" width="13.28515625" customWidth="1"/>
    <col min="400" max="400" width="4.7109375" style="1067"/>
    <col min="401" max="401" width="5.85546875" style="1067" bestFit="1" customWidth="1"/>
    <col min="402" max="402" width="5.7109375" style="1067" customWidth="1"/>
    <col min="403" max="403" width="4.7109375" style="1067"/>
    <col min="404" max="404" width="5.85546875" customWidth="1"/>
    <col min="405" max="405" width="6" customWidth="1"/>
    <col min="406" max="406" width="6.42578125" customWidth="1"/>
    <col min="407" max="407" width="6" customWidth="1"/>
    <col min="408" max="408" width="5.85546875" bestFit="1" customWidth="1"/>
    <col min="409" max="409" width="8.85546875" customWidth="1"/>
    <col min="410" max="410" width="7.140625" customWidth="1"/>
    <col min="411" max="411" width="4.5703125" customWidth="1"/>
    <col min="422" max="422" width="4.85546875" customWidth="1"/>
    <col min="432" max="432" width="5.85546875" bestFit="1" customWidth="1"/>
  </cols>
  <sheetData>
    <row r="1" spans="1:432" ht="14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998" t="s">
        <v>1243</v>
      </c>
      <c r="G1" s="1" t="s">
        <v>5</v>
      </c>
      <c r="H1" s="1" t="s">
        <v>6</v>
      </c>
      <c r="I1" s="2" t="s">
        <v>7</v>
      </c>
      <c r="J1" s="220" t="s">
        <v>8</v>
      </c>
      <c r="K1" s="817" t="s">
        <v>1202</v>
      </c>
      <c r="L1" s="221" t="s">
        <v>199</v>
      </c>
      <c r="M1" s="222" t="s">
        <v>200</v>
      </c>
      <c r="N1" s="223" t="s">
        <v>201</v>
      </c>
      <c r="O1" s="168" t="s">
        <v>202</v>
      </c>
      <c r="P1" s="818" t="s">
        <v>1210</v>
      </c>
      <c r="Q1" s="169" t="s">
        <v>203</v>
      </c>
      <c r="R1" s="224" t="s">
        <v>204</v>
      </c>
      <c r="S1" s="218" t="s">
        <v>205</v>
      </c>
      <c r="T1" s="149" t="s">
        <v>206</v>
      </c>
      <c r="U1" s="150" t="s">
        <v>207</v>
      </c>
      <c r="V1" s="150" t="s">
        <v>208</v>
      </c>
      <c r="W1" s="151" t="s">
        <v>209</v>
      </c>
      <c r="X1" s="152" t="s">
        <v>9</v>
      </c>
      <c r="Y1" s="783" t="s">
        <v>212</v>
      </c>
      <c r="Z1" s="153" t="s">
        <v>210</v>
      </c>
      <c r="AA1" s="201" t="s">
        <v>211</v>
      </c>
      <c r="AB1" s="154" t="s">
        <v>212</v>
      </c>
      <c r="AC1" s="155" t="s">
        <v>9</v>
      </c>
      <c r="AD1" s="166" t="s">
        <v>9</v>
      </c>
      <c r="AE1" s="131" t="s">
        <v>206</v>
      </c>
      <c r="AF1" s="132" t="s">
        <v>213</v>
      </c>
      <c r="AG1" s="132" t="s">
        <v>214</v>
      </c>
      <c r="AH1" s="133" t="s">
        <v>215</v>
      </c>
      <c r="AI1" s="143" t="s">
        <v>10</v>
      </c>
      <c r="AJ1" s="785" t="s">
        <v>218</v>
      </c>
      <c r="AK1" s="144" t="s">
        <v>216</v>
      </c>
      <c r="AL1" s="202" t="s">
        <v>217</v>
      </c>
      <c r="AM1" s="145" t="s">
        <v>218</v>
      </c>
      <c r="AN1" s="137" t="s">
        <v>10</v>
      </c>
      <c r="AO1" s="139" t="s">
        <v>10</v>
      </c>
      <c r="AP1" s="149" t="s">
        <v>206</v>
      </c>
      <c r="AQ1" s="150" t="s">
        <v>219</v>
      </c>
      <c r="AR1" s="150" t="s">
        <v>220</v>
      </c>
      <c r="AS1" s="151" t="s">
        <v>221</v>
      </c>
      <c r="AT1" s="152" t="s">
        <v>11</v>
      </c>
      <c r="AU1" s="783" t="s">
        <v>224</v>
      </c>
      <c r="AV1" s="153" t="s">
        <v>222</v>
      </c>
      <c r="AW1" s="201" t="s">
        <v>223</v>
      </c>
      <c r="AX1" s="154" t="s">
        <v>224</v>
      </c>
      <c r="AY1" s="155" t="s">
        <v>11</v>
      </c>
      <c r="AZ1" s="156" t="s">
        <v>11</v>
      </c>
      <c r="BA1" s="149" t="s">
        <v>206</v>
      </c>
      <c r="BB1" s="150" t="s">
        <v>225</v>
      </c>
      <c r="BC1" s="150" t="s">
        <v>226</v>
      </c>
      <c r="BD1" s="151" t="s">
        <v>227</v>
      </c>
      <c r="BE1" s="152" t="s">
        <v>12</v>
      </c>
      <c r="BF1" s="783" t="s">
        <v>230</v>
      </c>
      <c r="BG1" s="153" t="s">
        <v>228</v>
      </c>
      <c r="BH1" s="201" t="s">
        <v>229</v>
      </c>
      <c r="BI1" s="154" t="s">
        <v>230</v>
      </c>
      <c r="BJ1" s="155" t="s">
        <v>12</v>
      </c>
      <c r="BK1" s="156" t="s">
        <v>12</v>
      </c>
      <c r="BL1" s="131" t="s">
        <v>206</v>
      </c>
      <c r="BM1" s="132" t="s">
        <v>231</v>
      </c>
      <c r="BN1" s="132" t="s">
        <v>232</v>
      </c>
      <c r="BO1" s="133" t="s">
        <v>233</v>
      </c>
      <c r="BP1" s="143" t="s">
        <v>13</v>
      </c>
      <c r="BQ1" s="785" t="s">
        <v>236</v>
      </c>
      <c r="BR1" s="144" t="s">
        <v>234</v>
      </c>
      <c r="BS1" s="202" t="s">
        <v>235</v>
      </c>
      <c r="BT1" s="145" t="s">
        <v>236</v>
      </c>
      <c r="BU1" s="137" t="s">
        <v>237</v>
      </c>
      <c r="BV1" s="139" t="s">
        <v>238</v>
      </c>
      <c r="BW1" s="131" t="s">
        <v>206</v>
      </c>
      <c r="BX1" s="132" t="s">
        <v>239</v>
      </c>
      <c r="BY1" s="132" t="s">
        <v>240</v>
      </c>
      <c r="BZ1" s="133" t="s">
        <v>241</v>
      </c>
      <c r="CA1" s="134" t="s">
        <v>14</v>
      </c>
      <c r="CB1" s="785" t="s">
        <v>244</v>
      </c>
      <c r="CC1" s="135" t="s">
        <v>242</v>
      </c>
      <c r="CD1" s="206" t="s">
        <v>243</v>
      </c>
      <c r="CE1" s="136" t="s">
        <v>244</v>
      </c>
      <c r="CF1" s="137" t="s">
        <v>245</v>
      </c>
      <c r="CG1" s="138" t="s">
        <v>245</v>
      </c>
      <c r="CH1" s="347" t="s">
        <v>246</v>
      </c>
      <c r="CI1" s="348" t="s">
        <v>247</v>
      </c>
      <c r="CJ1" s="349" t="s">
        <v>248</v>
      </c>
      <c r="CK1" s="350" t="s">
        <v>249</v>
      </c>
      <c r="CL1" s="351" t="s">
        <v>250</v>
      </c>
      <c r="CM1" s="352" t="s">
        <v>251</v>
      </c>
      <c r="CN1" s="350" t="s">
        <v>252</v>
      </c>
      <c r="CO1" s="350" t="s">
        <v>253</v>
      </c>
      <c r="CP1" s="131" t="s">
        <v>206</v>
      </c>
      <c r="CQ1" s="132" t="s">
        <v>254</v>
      </c>
      <c r="CR1" s="132" t="s">
        <v>255</v>
      </c>
      <c r="CS1" s="133" t="s">
        <v>256</v>
      </c>
      <c r="CT1" s="143" t="s">
        <v>15</v>
      </c>
      <c r="CU1" s="787" t="s">
        <v>259</v>
      </c>
      <c r="CV1" s="146" t="s">
        <v>257</v>
      </c>
      <c r="CW1" s="205" t="s">
        <v>258</v>
      </c>
      <c r="CX1" s="147" t="s">
        <v>259</v>
      </c>
      <c r="CY1" s="148" t="s">
        <v>15</v>
      </c>
      <c r="CZ1" s="139" t="s">
        <v>15</v>
      </c>
      <c r="DA1" s="298" t="s">
        <v>206</v>
      </c>
      <c r="DB1" s="299" t="s">
        <v>260</v>
      </c>
      <c r="DC1" s="299" t="s">
        <v>261</v>
      </c>
      <c r="DD1" s="300" t="s">
        <v>262</v>
      </c>
      <c r="DE1" s="301" t="s">
        <v>16</v>
      </c>
      <c r="DF1" s="710" t="s">
        <v>265</v>
      </c>
      <c r="DG1" s="9" t="s">
        <v>263</v>
      </c>
      <c r="DH1" s="302" t="s">
        <v>264</v>
      </c>
      <c r="DI1" s="302" t="s">
        <v>265</v>
      </c>
      <c r="DJ1" s="303" t="s">
        <v>266</v>
      </c>
      <c r="DK1" s="304" t="s">
        <v>267</v>
      </c>
      <c r="DL1" s="298" t="s">
        <v>206</v>
      </c>
      <c r="DM1" s="299" t="s">
        <v>268</v>
      </c>
      <c r="DN1" s="299" t="s">
        <v>269</v>
      </c>
      <c r="DO1" s="300" t="s">
        <v>270</v>
      </c>
      <c r="DP1" s="301" t="s">
        <v>17</v>
      </c>
      <c r="DQ1" s="710" t="s">
        <v>273</v>
      </c>
      <c r="DR1" s="9" t="s">
        <v>271</v>
      </c>
      <c r="DS1" s="302" t="s">
        <v>272</v>
      </c>
      <c r="DT1" s="302" t="s">
        <v>273</v>
      </c>
      <c r="DU1" s="303" t="s">
        <v>274</v>
      </c>
      <c r="DV1" s="304" t="s">
        <v>274</v>
      </c>
      <c r="DW1" s="298" t="s">
        <v>206</v>
      </c>
      <c r="DX1" s="299" t="s">
        <v>275</v>
      </c>
      <c r="DY1" s="299" t="s">
        <v>276</v>
      </c>
      <c r="DZ1" s="300" t="s">
        <v>277</v>
      </c>
      <c r="EA1" s="301" t="s">
        <v>18</v>
      </c>
      <c r="EB1" s="710" t="s">
        <v>280</v>
      </c>
      <c r="EC1" s="9" t="s">
        <v>278</v>
      </c>
      <c r="ED1" s="302" t="s">
        <v>279</v>
      </c>
      <c r="EE1" s="302" t="s">
        <v>280</v>
      </c>
      <c r="EF1" s="303" t="s">
        <v>281</v>
      </c>
      <c r="EG1" s="304" t="s">
        <v>281</v>
      </c>
      <c r="EH1" s="414" t="s">
        <v>206</v>
      </c>
      <c r="EI1" s="150" t="s">
        <v>282</v>
      </c>
      <c r="EJ1" s="150" t="s">
        <v>283</v>
      </c>
      <c r="EK1" s="151" t="s">
        <v>284</v>
      </c>
      <c r="EL1" s="152" t="s">
        <v>19</v>
      </c>
      <c r="EM1" s="783" t="s">
        <v>287</v>
      </c>
      <c r="EN1" s="153" t="s">
        <v>285</v>
      </c>
      <c r="EO1" s="154" t="s">
        <v>286</v>
      </c>
      <c r="EP1" s="154" t="s">
        <v>287</v>
      </c>
      <c r="EQ1" s="155" t="s">
        <v>288</v>
      </c>
      <c r="ER1" s="415" t="s">
        <v>289</v>
      </c>
      <c r="ES1" s="298" t="s">
        <v>206</v>
      </c>
      <c r="ET1" s="299" t="s">
        <v>290</v>
      </c>
      <c r="EU1" s="299" t="s">
        <v>291</v>
      </c>
      <c r="EV1" s="300" t="s">
        <v>292</v>
      </c>
      <c r="EW1" s="301" t="s">
        <v>20</v>
      </c>
      <c r="EX1" s="710" t="s">
        <v>295</v>
      </c>
      <c r="EY1" s="9" t="s">
        <v>293</v>
      </c>
      <c r="EZ1" s="302" t="s">
        <v>294</v>
      </c>
      <c r="FA1" s="302" t="s">
        <v>295</v>
      </c>
      <c r="FB1" s="303" t="s">
        <v>296</v>
      </c>
      <c r="FC1" s="304" t="s">
        <v>296</v>
      </c>
      <c r="FD1" s="298" t="s">
        <v>206</v>
      </c>
      <c r="FE1" s="299" t="s">
        <v>297</v>
      </c>
      <c r="FF1" s="299" t="s">
        <v>298</v>
      </c>
      <c r="FG1" s="300" t="s">
        <v>299</v>
      </c>
      <c r="FH1" s="301" t="s">
        <v>21</v>
      </c>
      <c r="FI1" s="710" t="s">
        <v>302</v>
      </c>
      <c r="FJ1" s="9" t="s">
        <v>300</v>
      </c>
      <c r="FK1" s="302" t="s">
        <v>301</v>
      </c>
      <c r="FL1" s="302" t="s">
        <v>302</v>
      </c>
      <c r="FM1" s="303" t="s">
        <v>303</v>
      </c>
      <c r="FN1" s="304" t="s">
        <v>303</v>
      </c>
      <c r="FO1" s="414" t="s">
        <v>206</v>
      </c>
      <c r="FP1" s="150" t="s">
        <v>304</v>
      </c>
      <c r="FQ1" s="150" t="s">
        <v>305</v>
      </c>
      <c r="FR1" s="151" t="s">
        <v>306</v>
      </c>
      <c r="FS1" s="152" t="s">
        <v>22</v>
      </c>
      <c r="FT1" s="783" t="s">
        <v>309</v>
      </c>
      <c r="FU1" s="153" t="s">
        <v>307</v>
      </c>
      <c r="FV1" s="154" t="s">
        <v>308</v>
      </c>
      <c r="FW1" s="154" t="s">
        <v>309</v>
      </c>
      <c r="FX1" s="155" t="s">
        <v>310</v>
      </c>
      <c r="FY1" s="421" t="s">
        <v>310</v>
      </c>
      <c r="FZ1" s="368" t="s">
        <v>311</v>
      </c>
      <c r="GA1" s="367" t="s">
        <v>312</v>
      </c>
      <c r="GB1" s="369" t="s">
        <v>313</v>
      </c>
      <c r="GC1" s="390" t="s">
        <v>314</v>
      </c>
      <c r="GD1" s="368" t="s">
        <v>315</v>
      </c>
      <c r="GE1" s="367" t="s">
        <v>316</v>
      </c>
      <c r="GF1" s="522" t="s">
        <v>317</v>
      </c>
      <c r="GG1" s="390" t="s">
        <v>318</v>
      </c>
      <c r="GH1" s="788" t="s">
        <v>1196</v>
      </c>
      <c r="GI1" s="390" t="s">
        <v>319</v>
      </c>
      <c r="GJ1" s="529" t="s">
        <v>320</v>
      </c>
      <c r="GK1" s="523" t="s">
        <v>1195</v>
      </c>
      <c r="GL1" s="298" t="s">
        <v>206</v>
      </c>
      <c r="GM1" s="299" t="s">
        <v>321</v>
      </c>
      <c r="GN1" s="299" t="s">
        <v>322</v>
      </c>
      <c r="GO1" s="300" t="s">
        <v>323</v>
      </c>
      <c r="GP1" s="301" t="s">
        <v>324</v>
      </c>
      <c r="GQ1" s="710" t="s">
        <v>327</v>
      </c>
      <c r="GR1" s="9" t="s">
        <v>325</v>
      </c>
      <c r="GS1" s="302" t="s">
        <v>326</v>
      </c>
      <c r="GT1" s="302" t="s">
        <v>327</v>
      </c>
      <c r="GU1" s="303" t="s">
        <v>324</v>
      </c>
      <c r="GV1" s="304" t="s">
        <v>328</v>
      </c>
      <c r="GW1" s="298" t="s">
        <v>206</v>
      </c>
      <c r="GX1" s="299" t="s">
        <v>329</v>
      </c>
      <c r="GY1" s="299" t="s">
        <v>330</v>
      </c>
      <c r="GZ1" s="300" t="s">
        <v>331</v>
      </c>
      <c r="HA1" s="301" t="s">
        <v>332</v>
      </c>
      <c r="HB1" s="710" t="s">
        <v>335</v>
      </c>
      <c r="HC1" s="9" t="s">
        <v>333</v>
      </c>
      <c r="HD1" s="302" t="s">
        <v>334</v>
      </c>
      <c r="HE1" s="302" t="s">
        <v>335</v>
      </c>
      <c r="HF1" s="303" t="s">
        <v>336</v>
      </c>
      <c r="HG1" s="304" t="s">
        <v>336</v>
      </c>
      <c r="HH1" s="298" t="s">
        <v>206</v>
      </c>
      <c r="HI1" s="299" t="s">
        <v>337</v>
      </c>
      <c r="HJ1" s="299" t="s">
        <v>338</v>
      </c>
      <c r="HK1" s="300" t="s">
        <v>339</v>
      </c>
      <c r="HL1" s="301" t="s">
        <v>340</v>
      </c>
      <c r="HM1" s="710" t="s">
        <v>343</v>
      </c>
      <c r="HN1" s="9" t="s">
        <v>341</v>
      </c>
      <c r="HO1" s="302" t="s">
        <v>342</v>
      </c>
      <c r="HP1" s="302" t="s">
        <v>343</v>
      </c>
      <c r="HQ1" s="303" t="s">
        <v>344</v>
      </c>
      <c r="HR1" s="304" t="s">
        <v>344</v>
      </c>
      <c r="HS1" s="298" t="s">
        <v>206</v>
      </c>
      <c r="HT1" s="299" t="s">
        <v>345</v>
      </c>
      <c r="HU1" s="299" t="s">
        <v>346</v>
      </c>
      <c r="HV1" s="300" t="s">
        <v>347</v>
      </c>
      <c r="HW1" s="301" t="s">
        <v>348</v>
      </c>
      <c r="HX1" s="710" t="s">
        <v>351</v>
      </c>
      <c r="HY1" s="9" t="s">
        <v>349</v>
      </c>
      <c r="HZ1" s="302" t="s">
        <v>350</v>
      </c>
      <c r="IA1" s="302" t="s">
        <v>351</v>
      </c>
      <c r="IB1" s="303" t="s">
        <v>352</v>
      </c>
      <c r="IC1" s="304" t="s">
        <v>353</v>
      </c>
      <c r="ID1" s="298" t="s">
        <v>206</v>
      </c>
      <c r="IE1" s="299" t="s">
        <v>354</v>
      </c>
      <c r="IF1" s="299" t="s">
        <v>355</v>
      </c>
      <c r="IG1" s="300" t="s">
        <v>356</v>
      </c>
      <c r="IH1" s="301" t="s">
        <v>357</v>
      </c>
      <c r="II1" s="710" t="s">
        <v>360</v>
      </c>
      <c r="IJ1" s="9" t="s">
        <v>358</v>
      </c>
      <c r="IK1" s="302" t="s">
        <v>359</v>
      </c>
      <c r="IL1" s="302" t="s">
        <v>360</v>
      </c>
      <c r="IM1" s="303" t="s">
        <v>361</v>
      </c>
      <c r="IN1" s="304" t="s">
        <v>362</v>
      </c>
      <c r="IO1" s="298" t="s">
        <v>206</v>
      </c>
      <c r="IP1" s="299" t="s">
        <v>363</v>
      </c>
      <c r="IQ1" s="299" t="s">
        <v>364</v>
      </c>
      <c r="IR1" s="300" t="s">
        <v>365</v>
      </c>
      <c r="IS1" s="301" t="s">
        <v>366</v>
      </c>
      <c r="IT1" s="710" t="s">
        <v>369</v>
      </c>
      <c r="IU1" s="9" t="s">
        <v>367</v>
      </c>
      <c r="IV1" s="302" t="s">
        <v>368</v>
      </c>
      <c r="IW1" s="302" t="s">
        <v>369</v>
      </c>
      <c r="IX1" s="303" t="s">
        <v>370</v>
      </c>
      <c r="IY1" s="304" t="s">
        <v>370</v>
      </c>
      <c r="IZ1" s="298" t="s">
        <v>206</v>
      </c>
      <c r="JA1" s="299" t="s">
        <v>371</v>
      </c>
      <c r="JB1" s="299" t="s">
        <v>372</v>
      </c>
      <c r="JC1" s="300" t="s">
        <v>373</v>
      </c>
      <c r="JD1" s="301" t="s">
        <v>374</v>
      </c>
      <c r="JE1" s="710" t="s">
        <v>377</v>
      </c>
      <c r="JF1" s="9" t="s">
        <v>375</v>
      </c>
      <c r="JG1" s="302" t="s">
        <v>376</v>
      </c>
      <c r="JH1" s="302" t="s">
        <v>377</v>
      </c>
      <c r="JI1" s="303" t="s">
        <v>378</v>
      </c>
      <c r="JJ1" s="304" t="s">
        <v>379</v>
      </c>
      <c r="JK1" s="298" t="s">
        <v>206</v>
      </c>
      <c r="JL1" s="299" t="s">
        <v>380</v>
      </c>
      <c r="JM1" s="299" t="s">
        <v>381</v>
      </c>
      <c r="JN1" s="300" t="s">
        <v>382</v>
      </c>
      <c r="JO1" s="1438" t="s">
        <v>383</v>
      </c>
      <c r="JP1" s="710" t="s">
        <v>386</v>
      </c>
      <c r="JQ1" s="9" t="s">
        <v>384</v>
      </c>
      <c r="JR1" s="302" t="s">
        <v>385</v>
      </c>
      <c r="JS1" s="302" t="s">
        <v>386</v>
      </c>
      <c r="JT1" s="303" t="s">
        <v>387</v>
      </c>
      <c r="JU1" s="304" t="s">
        <v>388</v>
      </c>
      <c r="JV1" s="298" t="s">
        <v>206</v>
      </c>
      <c r="JW1" s="299" t="s">
        <v>1137</v>
      </c>
      <c r="JX1" s="299" t="s">
        <v>1138</v>
      </c>
      <c r="JY1" s="300" t="s">
        <v>1139</v>
      </c>
      <c r="JZ1" s="1438" t="s">
        <v>1140</v>
      </c>
      <c r="KA1" s="710" t="s">
        <v>1143</v>
      </c>
      <c r="KB1" s="9" t="s">
        <v>1141</v>
      </c>
      <c r="KC1" s="302" t="s">
        <v>1142</v>
      </c>
      <c r="KD1" s="302" t="s">
        <v>1143</v>
      </c>
      <c r="KE1" s="302" t="s">
        <v>1140</v>
      </c>
      <c r="KF1" s="710" t="s">
        <v>1140</v>
      </c>
      <c r="KG1" s="748" t="s">
        <v>1161</v>
      </c>
      <c r="KH1" s="749" t="s">
        <v>1162</v>
      </c>
      <c r="KI1" s="750" t="s">
        <v>1163</v>
      </c>
      <c r="KJ1" s="751" t="s">
        <v>1164</v>
      </c>
      <c r="KK1" s="748" t="s">
        <v>1165</v>
      </c>
      <c r="KL1" s="749" t="s">
        <v>1166</v>
      </c>
      <c r="KM1" s="750" t="s">
        <v>1167</v>
      </c>
      <c r="KN1" s="752" t="s">
        <v>1168</v>
      </c>
      <c r="KO1" s="792" t="s">
        <v>1197</v>
      </c>
      <c r="KP1" s="753" t="s">
        <v>1169</v>
      </c>
      <c r="KQ1" s="754" t="s">
        <v>1170</v>
      </c>
      <c r="KR1" s="793" t="s">
        <v>1198</v>
      </c>
      <c r="KS1" s="755" t="s">
        <v>1171</v>
      </c>
      <c r="KT1" s="751" t="s">
        <v>1172</v>
      </c>
      <c r="KU1" s="768" t="s">
        <v>1173</v>
      </c>
      <c r="KV1" s="714" t="s">
        <v>1144</v>
      </c>
      <c r="KW1" s="715" t="s">
        <v>1415</v>
      </c>
      <c r="KX1" s="715" t="s">
        <v>1416</v>
      </c>
      <c r="KY1" s="716" t="s">
        <v>1417</v>
      </c>
      <c r="KZ1" s="717" t="s">
        <v>1418</v>
      </c>
      <c r="LA1" s="798" t="s">
        <v>1419</v>
      </c>
      <c r="LB1" s="718" t="s">
        <v>1420</v>
      </c>
      <c r="LC1" s="719" t="s">
        <v>1421</v>
      </c>
      <c r="LD1" s="719" t="s">
        <v>1419</v>
      </c>
      <c r="LE1" s="720" t="s">
        <v>1422</v>
      </c>
      <c r="LF1" s="731" t="s">
        <v>1422</v>
      </c>
      <c r="LG1" s="714" t="s">
        <v>1144</v>
      </c>
      <c r="LH1" s="715" t="s">
        <v>1423</v>
      </c>
      <c r="LI1" s="715" t="s">
        <v>1424</v>
      </c>
      <c r="LJ1" s="716" t="s">
        <v>1425</v>
      </c>
      <c r="LK1" s="717" t="s">
        <v>1426</v>
      </c>
      <c r="LL1" s="798" t="s">
        <v>1427</v>
      </c>
      <c r="LM1" s="718" t="s">
        <v>1428</v>
      </c>
      <c r="LN1" s="719" t="s">
        <v>1429</v>
      </c>
      <c r="LO1" s="719" t="s">
        <v>1427</v>
      </c>
      <c r="LP1" s="720" t="s">
        <v>1430</v>
      </c>
      <c r="LQ1" s="731" t="s">
        <v>1430</v>
      </c>
      <c r="LR1" s="298" t="s">
        <v>206</v>
      </c>
      <c r="LS1" s="299" t="s">
        <v>1431</v>
      </c>
      <c r="LT1" s="299" t="s">
        <v>1432</v>
      </c>
      <c r="LU1" s="300" t="s">
        <v>1433</v>
      </c>
      <c r="LV1" s="301" t="s">
        <v>1434</v>
      </c>
      <c r="LW1" s="710" t="s">
        <v>1435</v>
      </c>
      <c r="LX1" s="9" t="s">
        <v>1436</v>
      </c>
      <c r="LY1" s="302" t="s">
        <v>1437</v>
      </c>
      <c r="LZ1" s="302" t="s">
        <v>1435</v>
      </c>
      <c r="MA1" s="303" t="s">
        <v>1439</v>
      </c>
      <c r="MB1" s="304" t="s">
        <v>1438</v>
      </c>
      <c r="MC1" s="714" t="s">
        <v>1144</v>
      </c>
      <c r="MD1" s="715" t="s">
        <v>1290</v>
      </c>
      <c r="ME1" s="715" t="s">
        <v>1291</v>
      </c>
      <c r="MF1" s="716" t="s">
        <v>1292</v>
      </c>
      <c r="MG1" s="717" t="s">
        <v>1293</v>
      </c>
      <c r="MH1" s="1009" t="s">
        <v>1294</v>
      </c>
      <c r="MI1" s="718" t="s">
        <v>1295</v>
      </c>
      <c r="MJ1" s="719" t="s">
        <v>1296</v>
      </c>
      <c r="MK1" s="719" t="s">
        <v>1297</v>
      </c>
      <c r="ML1" s="720" t="s">
        <v>1298</v>
      </c>
      <c r="MM1" s="731" t="s">
        <v>1298</v>
      </c>
      <c r="MN1" s="714" t="s">
        <v>1144</v>
      </c>
      <c r="MO1" s="715" t="s">
        <v>1299</v>
      </c>
      <c r="MP1" s="715" t="s">
        <v>1300</v>
      </c>
      <c r="MQ1" s="716" t="s">
        <v>1301</v>
      </c>
      <c r="MR1" s="717" t="s">
        <v>1302</v>
      </c>
      <c r="MS1" s="1009" t="s">
        <v>1303</v>
      </c>
      <c r="MT1" s="718" t="s">
        <v>1304</v>
      </c>
      <c r="MU1" s="719" t="s">
        <v>1305</v>
      </c>
      <c r="MV1" s="719" t="s">
        <v>1303</v>
      </c>
      <c r="MW1" s="720" t="s">
        <v>1306</v>
      </c>
      <c r="MX1" s="731" t="s">
        <v>1306</v>
      </c>
      <c r="MY1" s="714" t="s">
        <v>1144</v>
      </c>
      <c r="MZ1" s="715" t="s">
        <v>1307</v>
      </c>
      <c r="NA1" s="715" t="s">
        <v>1308</v>
      </c>
      <c r="NB1" s="716" t="s">
        <v>1309</v>
      </c>
      <c r="NC1" s="1437" t="s">
        <v>1310</v>
      </c>
      <c r="ND1" s="1009" t="s">
        <v>1311</v>
      </c>
      <c r="NE1" s="718" t="s">
        <v>1312</v>
      </c>
      <c r="NF1" s="719" t="s">
        <v>1313</v>
      </c>
      <c r="NG1" s="719" t="s">
        <v>1314</v>
      </c>
      <c r="NH1" s="720" t="s">
        <v>1315</v>
      </c>
      <c r="NI1" s="731" t="s">
        <v>1315</v>
      </c>
      <c r="NJ1" s="714" t="s">
        <v>1144</v>
      </c>
      <c r="NK1" s="715" t="s">
        <v>1316</v>
      </c>
      <c r="NL1" s="715" t="s">
        <v>1317</v>
      </c>
      <c r="NM1" s="716" t="s">
        <v>1318</v>
      </c>
      <c r="NN1" s="1437" t="s">
        <v>1319</v>
      </c>
      <c r="NO1" s="1009" t="s">
        <v>1320</v>
      </c>
      <c r="NP1" s="718" t="s">
        <v>1321</v>
      </c>
      <c r="NQ1" s="719" t="s">
        <v>1322</v>
      </c>
      <c r="NR1" s="719" t="s">
        <v>1323</v>
      </c>
      <c r="NS1" s="720" t="s">
        <v>1324</v>
      </c>
      <c r="NT1" s="731" t="s">
        <v>1324</v>
      </c>
      <c r="NU1" s="714" t="s">
        <v>1144</v>
      </c>
      <c r="NV1" s="715" t="s">
        <v>1325</v>
      </c>
      <c r="NW1" s="715" t="s">
        <v>1326</v>
      </c>
      <c r="NX1" s="716" t="s">
        <v>1327</v>
      </c>
      <c r="NY1" s="1437" t="s">
        <v>1328</v>
      </c>
      <c r="NZ1" s="1009" t="s">
        <v>1329</v>
      </c>
      <c r="OA1" s="718" t="s">
        <v>1330</v>
      </c>
      <c r="OB1" s="719" t="s">
        <v>1331</v>
      </c>
      <c r="OC1" s="719" t="s">
        <v>1332</v>
      </c>
      <c r="OD1" s="720" t="s">
        <v>1333</v>
      </c>
      <c r="OE1" s="731" t="s">
        <v>1333</v>
      </c>
      <c r="OF1" s="748" t="s">
        <v>1532</v>
      </c>
      <c r="OG1" s="749" t="s">
        <v>1533</v>
      </c>
      <c r="OH1" s="750" t="s">
        <v>1534</v>
      </c>
      <c r="OI1" s="751" t="s">
        <v>1535</v>
      </c>
      <c r="OJ1" s="1080" t="s">
        <v>1536</v>
      </c>
      <c r="OK1" s="1081" t="s">
        <v>1537</v>
      </c>
      <c r="OL1" s="750" t="s">
        <v>1538</v>
      </c>
      <c r="OM1" s="755" t="s">
        <v>1539</v>
      </c>
      <c r="ON1" s="753" t="s">
        <v>1544</v>
      </c>
      <c r="OO1" s="792" t="s">
        <v>1545</v>
      </c>
      <c r="OP1" s="754" t="s">
        <v>1540</v>
      </c>
      <c r="OQ1" s="793" t="s">
        <v>1541</v>
      </c>
      <c r="OR1" s="1081" t="s">
        <v>1543</v>
      </c>
      <c r="OS1" s="751" t="s">
        <v>1542</v>
      </c>
      <c r="OT1" s="756" t="s">
        <v>1546</v>
      </c>
      <c r="OU1" s="1265" t="s">
        <v>206</v>
      </c>
      <c r="OV1" s="1266" t="s">
        <v>1580</v>
      </c>
      <c r="OW1" s="1266" t="s">
        <v>1581</v>
      </c>
      <c r="OX1" s="1266" t="s">
        <v>1582</v>
      </c>
      <c r="OY1" s="1436" t="s">
        <v>1587</v>
      </c>
      <c r="OZ1" s="1271" t="s">
        <v>1588</v>
      </c>
      <c r="PA1" s="1267" t="s">
        <v>1583</v>
      </c>
      <c r="PB1" s="1268" t="s">
        <v>1584</v>
      </c>
      <c r="PC1" s="1273" t="s">
        <v>1585</v>
      </c>
      <c r="PD1" s="1269" t="s">
        <v>1586</v>
      </c>
      <c r="PE1" s="1270" t="s">
        <v>1586</v>
      </c>
      <c r="PF1" s="1283" t="s">
        <v>1595</v>
      </c>
      <c r="PG1" s="1250" t="s">
        <v>1574</v>
      </c>
      <c r="PH1" s="1272" t="s">
        <v>1643</v>
      </c>
      <c r="PI1" s="1284" t="s">
        <v>1643</v>
      </c>
      <c r="PJ1" s="1253" t="s">
        <v>1644</v>
      </c>
      <c r="PK1" s="1254" t="s">
        <v>1645</v>
      </c>
      <c r="PL1" s="1254" t="s">
        <v>1646</v>
      </c>
      <c r="PM1" s="1250" t="s">
        <v>1647</v>
      </c>
      <c r="PN1" s="1285" t="s">
        <v>1647</v>
      </c>
      <c r="PO1" s="1509" t="s">
        <v>1631</v>
      </c>
      <c r="PP1" s="1510" t="s">
        <v>1632</v>
      </c>
    </row>
    <row r="2" spans="1:432" s="20" customFormat="1" ht="20.25" customHeight="1" x14ac:dyDescent="0.25">
      <c r="A2" s="50">
        <v>4</v>
      </c>
      <c r="B2" s="33" t="s">
        <v>23</v>
      </c>
      <c r="C2" s="51" t="s">
        <v>30</v>
      </c>
      <c r="D2" s="59" t="s">
        <v>31</v>
      </c>
      <c r="E2" s="63" t="s">
        <v>32</v>
      </c>
      <c r="G2" s="52" t="s">
        <v>33</v>
      </c>
      <c r="H2" s="33" t="s">
        <v>34</v>
      </c>
      <c r="I2" s="122" t="s">
        <v>35</v>
      </c>
      <c r="J2" s="126">
        <v>6</v>
      </c>
      <c r="K2" s="784" t="str">
        <f t="shared" ref="K2:K10" si="0">TEXT(J2,"0.0")</f>
        <v>6.0</v>
      </c>
      <c r="L2" s="10" t="str">
        <f t="shared" ref="L2:L10" si="1">IF(J2&gt;=8.5,"A",IF(J2&gt;=8,"B+",IF(J2&gt;=7,"B",IF(J2&gt;=6.5,"C+",IF(J2&gt;=5.5,"C",IF(J2&gt;=5,"D+",IF(J2&gt;=4,"D","F")))))))</f>
        <v>C</v>
      </c>
      <c r="M2" s="8">
        <f t="shared" ref="M2:M10" si="2">IF(L2="A",4,IF(L2="B+",3.5,IF(L2="B",3,IF(L2="C+",2.5,IF(L2="C",2,IF(L2="D+",1.5,IF(L2="D",1,0)))))))</f>
        <v>2</v>
      </c>
      <c r="N2" s="208" t="str">
        <f t="shared" ref="N2:N10" si="3">TEXT(M2,"0.0")</f>
        <v>2.0</v>
      </c>
      <c r="O2" s="126">
        <v>7.6</v>
      </c>
      <c r="P2" s="784" t="str">
        <f t="shared" ref="P2:P10" si="4">TEXT(O2,"0.0")</f>
        <v>7.6</v>
      </c>
      <c r="Q2" s="10" t="str">
        <f t="shared" ref="Q2:Q10" si="5">IF(O2&gt;=8.5,"A",IF(O2&gt;=8,"B+",IF(O2&gt;=7,"B",IF(O2&gt;=6.5,"C+",IF(O2&gt;=5.5,"C",IF(O2&gt;=5,"D+",IF(O2&gt;=4,"D","F")))))))</f>
        <v>B</v>
      </c>
      <c r="R2" s="8">
        <f t="shared" ref="R2:R10" si="6">IF(Q2="A",4,IF(Q2="B+",3.5,IF(Q2="B",3,IF(Q2="C+",2.5,IF(Q2="C",2,IF(Q2="D+",1.5,IF(Q2="D",1,0)))))))</f>
        <v>3</v>
      </c>
      <c r="S2" s="208" t="str">
        <f t="shared" ref="S2:S10" si="7">TEXT(R2,"0.0")</f>
        <v>3.0</v>
      </c>
      <c r="T2" s="115">
        <v>8.1999999999999993</v>
      </c>
      <c r="U2" s="4">
        <v>6</v>
      </c>
      <c r="V2" s="5"/>
      <c r="W2" s="6">
        <f t="shared" ref="W2:W10" si="8">ROUND((T2*0.4+U2*0.6),1)</f>
        <v>6.9</v>
      </c>
      <c r="X2" s="7">
        <f t="shared" ref="X2:X10" si="9">ROUND(MAX((T2*0.4+U2*0.6),(T2*0.4+V2*0.6)),1)</f>
        <v>6.9</v>
      </c>
      <c r="Y2" s="784" t="str">
        <f t="shared" ref="Y2:Y10" si="10">TEXT(X2,"0.0")</f>
        <v>6.9</v>
      </c>
      <c r="Z2" s="10" t="str">
        <f t="shared" ref="Z2:Z10" si="11">IF(X2&gt;=8.5,"A",IF(X2&gt;=8,"B+",IF(X2&gt;=7,"B",IF(X2&gt;=6.5,"C+",IF(X2&gt;=5.5,"C",IF(X2&gt;=5,"D+",IF(X2&gt;=4,"D","F")))))))</f>
        <v>C+</v>
      </c>
      <c r="AA2" s="8">
        <f t="shared" ref="AA2:AA10" si="12">IF(Z2="A",4,IF(Z2="B+",3.5,IF(Z2="B",3,IF(Z2="C+",2.5,IF(Z2="C",2,IF(Z2="D+",1.5,IF(Z2="D",1,0)))))))</f>
        <v>2.5</v>
      </c>
      <c r="AB2" s="8" t="str">
        <f t="shared" ref="AB2:AB10" si="13">TEXT(AA2,"0.0")</f>
        <v>2.5</v>
      </c>
      <c r="AC2" s="12">
        <v>3</v>
      </c>
      <c r="AD2" s="112">
        <v>3</v>
      </c>
      <c r="AE2" s="115">
        <v>7</v>
      </c>
      <c r="AF2" s="4">
        <v>4</v>
      </c>
      <c r="AG2" s="5"/>
      <c r="AH2" s="163">
        <f t="shared" ref="AH2:AH10" si="14">ROUND((AE2*0.4+AF2*0.6),1)</f>
        <v>5.2</v>
      </c>
      <c r="AI2" s="164">
        <f t="shared" ref="AI2:AI10" si="15">ROUND(MAX((AE2*0.4+AF2*0.6),(AE2*0.4+AG2*0.6)),1)</f>
        <v>5.2</v>
      </c>
      <c r="AJ2" s="786" t="str">
        <f t="shared" ref="AJ2:AJ10" si="16">TEXT(AI2,"0.0")</f>
        <v>5.2</v>
      </c>
      <c r="AK2" s="158" t="str">
        <f t="shared" ref="AK2:AK10" si="17">IF(AI2&gt;=8.5,"A",IF(AI2&gt;=8,"B+",IF(AI2&gt;=7,"B",IF(AI2&gt;=6.5,"C+",IF(AI2&gt;=5.5,"C",IF(AI2&gt;=5,"D+",IF(AI2&gt;=4,"D","F")))))))</f>
        <v>D+</v>
      </c>
      <c r="AL2" s="165">
        <f t="shared" ref="AL2:AL10" si="18">IF(AK2="A",4,IF(AK2="B+",3.5,IF(AK2="B",3,IF(AK2="C+",2.5,IF(AK2="C",2,IF(AK2="D+",1.5,IF(AK2="D",1,0)))))))</f>
        <v>1.5</v>
      </c>
      <c r="AM2" s="165" t="str">
        <f t="shared" ref="AM2:AM10" si="19">TEXT(AL2,"0.0")</f>
        <v>1.5</v>
      </c>
      <c r="AN2" s="378">
        <v>3</v>
      </c>
      <c r="AO2" s="314">
        <v>3</v>
      </c>
      <c r="AP2" s="119">
        <v>7.7</v>
      </c>
      <c r="AQ2" s="4">
        <v>7</v>
      </c>
      <c r="AR2" s="5"/>
      <c r="AS2" s="6">
        <f t="shared" ref="AS2:AS10" si="20">ROUND((AP2*0.4+AQ2*0.6),1)</f>
        <v>7.3</v>
      </c>
      <c r="AT2" s="7">
        <f t="shared" ref="AT2:AT10" si="21">ROUND(MAX((AP2*0.4+AQ2*0.6),(AP2*0.4+AR2*0.6)),1)</f>
        <v>7.3</v>
      </c>
      <c r="AU2" s="784" t="str">
        <f t="shared" ref="AU2:AU10" si="22">TEXT(AT2,"0.0")</f>
        <v>7.3</v>
      </c>
      <c r="AV2" s="10" t="str">
        <f t="shared" ref="AV2:AV10" si="23">IF(AT2&gt;=8.5,"A",IF(AT2&gt;=8,"B+",IF(AT2&gt;=7,"B",IF(AT2&gt;=6.5,"C+",IF(AT2&gt;=5.5,"C",IF(AT2&gt;=5,"D+",IF(AT2&gt;=4,"D","F")))))))</f>
        <v>B</v>
      </c>
      <c r="AW2" s="8">
        <f t="shared" ref="AW2:AW10" si="24">IF(AV2="A",4,IF(AV2="B+",3.5,IF(AV2="B",3,IF(AV2="C+",2.5,IF(AV2="C",2,IF(AV2="D+",1.5,IF(AV2="D",1,0)))))))</f>
        <v>3</v>
      </c>
      <c r="AX2" s="8" t="str">
        <f t="shared" ref="AX2:AX10" si="25">TEXT(AW2,"0.0")</f>
        <v>3.0</v>
      </c>
      <c r="AY2" s="12">
        <v>3</v>
      </c>
      <c r="AZ2" s="112">
        <v>3</v>
      </c>
      <c r="BA2" s="115">
        <v>8</v>
      </c>
      <c r="BB2" s="4">
        <v>8</v>
      </c>
      <c r="BC2" s="5"/>
      <c r="BD2" s="6">
        <f t="shared" ref="BD2:BD10" si="26">ROUND((BA2*0.4+BB2*0.6),1)</f>
        <v>8</v>
      </c>
      <c r="BE2" s="7">
        <f t="shared" ref="BE2:BE10" si="27">ROUND(MAX((BA2*0.4+BB2*0.6),(BA2*0.4+BC2*0.6)),1)</f>
        <v>8</v>
      </c>
      <c r="BF2" s="784" t="str">
        <f t="shared" ref="BF2:BF10" si="28">TEXT(BE2,"0.0")</f>
        <v>8.0</v>
      </c>
      <c r="BG2" s="10" t="str">
        <f t="shared" ref="BG2:BG10" si="29">IF(BE2&gt;=8.5,"A",IF(BE2&gt;=8,"B+",IF(BE2&gt;=7,"B",IF(BE2&gt;=6.5,"C+",IF(BE2&gt;=5.5,"C",IF(BE2&gt;=5,"D+",IF(BE2&gt;=4,"D","F")))))))</f>
        <v>B+</v>
      </c>
      <c r="BH2" s="8">
        <f t="shared" ref="BH2:BH10" si="30">IF(BG2="A",4,IF(BG2="B+",3.5,IF(BG2="B",3,IF(BG2="C+",2.5,IF(BG2="C",2,IF(BG2="D+",1.5,IF(BG2="D",1,0)))))))</f>
        <v>3.5</v>
      </c>
      <c r="BI2" s="8" t="str">
        <f t="shared" ref="BI2:BI10" si="31">TEXT(BH2,"0.0")</f>
        <v>3.5</v>
      </c>
      <c r="BJ2" s="12">
        <v>4</v>
      </c>
      <c r="BK2" s="112">
        <v>4</v>
      </c>
      <c r="BL2" s="243">
        <v>6.7</v>
      </c>
      <c r="BM2" s="244">
        <v>6</v>
      </c>
      <c r="BN2" s="244"/>
      <c r="BO2" s="6">
        <f t="shared" ref="BO2:BO10" si="32">ROUND((BL2*0.4+BM2*0.6),1)</f>
        <v>6.3</v>
      </c>
      <c r="BP2" s="7">
        <f t="shared" ref="BP2:BP10" si="33">ROUND(MAX((BL2*0.4+BM2*0.6),(BL2*0.4+BN2*0.6)),1)</f>
        <v>6.3</v>
      </c>
      <c r="BQ2" s="784" t="str">
        <f t="shared" ref="BQ2:BQ10" si="34">TEXT(BP2,"0.0")</f>
        <v>6.3</v>
      </c>
      <c r="BR2" s="10" t="str">
        <f t="shared" ref="BR2:BR10" si="35">IF(BP2&gt;=8.5,"A",IF(BP2&gt;=8,"B+",IF(BP2&gt;=7,"B",IF(BP2&gt;=6.5,"C+",IF(BP2&gt;=5.5,"C",IF(BP2&gt;=5,"D+",IF(BP2&gt;=4,"D","F")))))))</f>
        <v>C</v>
      </c>
      <c r="BS2" s="8">
        <f t="shared" ref="BS2:BS10" si="36">IF(BR2="A",4,IF(BR2="B+",3.5,IF(BR2="B",3,IF(BR2="C+",2.5,IF(BR2="C",2,IF(BR2="D+",1.5,IF(BR2="D",1,0)))))))</f>
        <v>2</v>
      </c>
      <c r="BT2" s="8" t="str">
        <f t="shared" ref="BT2:BT10" si="37">TEXT(BS2,"0.0")</f>
        <v>2.0</v>
      </c>
      <c r="BU2" s="12">
        <v>3</v>
      </c>
      <c r="BV2" s="110">
        <v>3</v>
      </c>
      <c r="BW2" s="243">
        <v>7.7</v>
      </c>
      <c r="BX2" s="334">
        <v>8</v>
      </c>
      <c r="BY2" s="334"/>
      <c r="BZ2" s="6">
        <f t="shared" ref="BZ2:BZ10" si="38">ROUND((BW2*0.4+BX2*0.6),1)</f>
        <v>7.9</v>
      </c>
      <c r="CA2" s="104">
        <f t="shared" ref="CA2:CA10" si="39">ROUND(MAX((BW2*0.4+BX2*0.6),(BW2*0.4+BY2*0.6)),1)</f>
        <v>7.9</v>
      </c>
      <c r="CB2" s="784" t="str">
        <f t="shared" ref="CB2:CB10" si="40">TEXT(CA2,"0.0")</f>
        <v>7.9</v>
      </c>
      <c r="CC2" s="102" t="str">
        <f t="shared" ref="CC2:CC10" si="41">IF(CA2&gt;=8.5,"A",IF(CA2&gt;=8,"B+",IF(CA2&gt;=7,"B",IF(CA2&gt;=6.5,"C+",IF(CA2&gt;=5.5,"C",IF(CA2&gt;=5,"D+",IF(CA2&gt;=4,"D","F")))))))</f>
        <v>B</v>
      </c>
      <c r="CD2" s="103">
        <f t="shared" ref="CD2:CD10" si="42">IF(CC2="A",4,IF(CC2="B+",3.5,IF(CC2="B",3,IF(CC2="C+",2.5,IF(CC2="C",2,IF(CC2="D+",1.5,IF(CC2="D",1,0)))))))</f>
        <v>3</v>
      </c>
      <c r="CE2" s="103" t="str">
        <f t="shared" ref="CE2:CE10" si="43">TEXT(CD2,"0.0")</f>
        <v>3.0</v>
      </c>
      <c r="CF2" s="12">
        <v>2</v>
      </c>
      <c r="CG2" s="110">
        <v>2</v>
      </c>
      <c r="CH2" s="365">
        <f t="shared" ref="CH2:CH11" si="44">AC2+AN2+AY2+BJ2+BU2+CF2</f>
        <v>18</v>
      </c>
      <c r="CI2" s="363">
        <f t="shared" ref="CI2:CI9" si="45">(AA2*AC2+AL2*AN2+AW2*AY2+BH2*BJ2+BS2*BU2+CD2*CF2)/CH2</f>
        <v>2.6111111111111112</v>
      </c>
      <c r="CJ2" s="355" t="str">
        <f t="shared" ref="CJ2:CJ10" si="46">TEXT(CI2,"0.00")</f>
        <v>2.61</v>
      </c>
      <c r="CK2" s="356" t="str">
        <f t="shared" ref="CK2:CK10" si="47">IF(AND(CI2&lt;0.8),"Cảnh báo KQHT","Lên lớp")</f>
        <v>Lên lớp</v>
      </c>
      <c r="CL2" s="357">
        <f t="shared" ref="CL2:CL10" si="48">AD2+AO2+AZ2+BK2+BV2+CG2</f>
        <v>18</v>
      </c>
      <c r="CM2" s="358">
        <f t="shared" ref="CM2:CM10" si="49" xml:space="preserve"> (AA2*AD2+AL2*AO2+AW2*AZ2+BH2*BK2+BS2*BV2+CD2*CG2)/CL2</f>
        <v>2.6111111111111112</v>
      </c>
      <c r="CN2" s="356" t="str">
        <f t="shared" ref="CN2:CN10" si="50">IF(AND(CM2&lt;1.2),"Cảnh báo KQHT","Lên lớp")</f>
        <v>Lên lớp</v>
      </c>
      <c r="CO2" s="288"/>
      <c r="CP2" s="243">
        <v>8</v>
      </c>
      <c r="CQ2" s="244">
        <v>7</v>
      </c>
      <c r="CR2" s="244"/>
      <c r="CS2" s="6">
        <f t="shared" ref="CS2:CS10" si="51">ROUND((CP2*0.4+CQ2*0.6),1)</f>
        <v>7.4</v>
      </c>
      <c r="CT2" s="104">
        <f t="shared" ref="CT2:CT10" si="52">ROUND(MAX((CP2*0.4+CQ2*0.6),(CP2*0.4+CR2*0.6)),1)</f>
        <v>7.4</v>
      </c>
      <c r="CU2" s="784" t="str">
        <f t="shared" ref="CU2:CU10" si="53">TEXT(CT2,"0.0")</f>
        <v>7.4</v>
      </c>
      <c r="CV2" s="102" t="str">
        <f t="shared" ref="CV2:CV10" si="54">IF(CT2&gt;=8.5,"A",IF(CT2&gt;=8,"B+",IF(CT2&gt;=7,"B",IF(CT2&gt;=6.5,"C+",IF(CT2&gt;=5.5,"C",IF(CT2&gt;=5,"D+",IF(CT2&gt;=4,"D","F")))))))</f>
        <v>B</v>
      </c>
      <c r="CW2" s="103">
        <f t="shared" ref="CW2:CW10" si="55">IF(CV2="A",4,IF(CV2="B+",3.5,IF(CV2="B",3,IF(CV2="C+",2.5,IF(CV2="C",2,IF(CV2="D+",1.5,IF(CV2="D",1,0)))))))</f>
        <v>3</v>
      </c>
      <c r="CX2" s="103" t="str">
        <f t="shared" ref="CX2:CX10" si="56">TEXT(CW2,"0.0")</f>
        <v>3.0</v>
      </c>
      <c r="CY2" s="12">
        <v>2</v>
      </c>
      <c r="CZ2" s="311">
        <v>2</v>
      </c>
      <c r="DA2" s="120">
        <v>5.6</v>
      </c>
      <c r="DB2" s="21">
        <v>7</v>
      </c>
      <c r="DC2" s="21"/>
      <c r="DD2" s="6">
        <f t="shared" ref="DD2:DD10" si="57">ROUND((DA2*0.4+DB2*0.6),1)</f>
        <v>6.4</v>
      </c>
      <c r="DE2" s="104">
        <f t="shared" ref="DE2:DE10" si="58">ROUND(MAX((DA2*0.4+DB2*0.6),(DA2*0.4+DC2*0.6)),1)</f>
        <v>6.4</v>
      </c>
      <c r="DF2" s="784" t="str">
        <f t="shared" ref="DF2:DF11" si="59">TEXT(DE2,"0.0")</f>
        <v>6.4</v>
      </c>
      <c r="DG2" s="102" t="str">
        <f t="shared" ref="DG2:DG10" si="60">IF(DE2&gt;=8.5,"A",IF(DE2&gt;=8,"B+",IF(DE2&gt;=7,"B",IF(DE2&gt;=6.5,"C+",IF(DE2&gt;=5.5,"C",IF(DE2&gt;=5,"D+",IF(DE2&gt;=4,"D","F")))))))</f>
        <v>C</v>
      </c>
      <c r="DH2" s="103">
        <f t="shared" ref="DH2:DH10" si="61">IF(DG2="A",4,IF(DG2="B+",3.5,IF(DG2="B",3,IF(DG2="C+",2.5,IF(DG2="C",2,IF(DG2="D+",1.5,IF(DG2="D",1,0)))))))</f>
        <v>2</v>
      </c>
      <c r="DI2" s="103" t="str">
        <f t="shared" ref="DI2:DI10" si="62">TEXT(DH2,"0.0")</f>
        <v>2.0</v>
      </c>
      <c r="DJ2" s="12">
        <v>3</v>
      </c>
      <c r="DK2" s="488">
        <v>3</v>
      </c>
      <c r="DL2" s="285">
        <v>7</v>
      </c>
      <c r="DM2" s="244">
        <v>7</v>
      </c>
      <c r="DN2" s="244"/>
      <c r="DO2" s="6">
        <f t="shared" ref="DO2:DO10" si="63">ROUND((DL2*0.4+DM2*0.6),1)</f>
        <v>7</v>
      </c>
      <c r="DP2" s="104">
        <f t="shared" ref="DP2:DP10" si="64">ROUND(MAX((DL2*0.4+DM2*0.6),(DL2*0.4+DN2*0.6)),1)</f>
        <v>7</v>
      </c>
      <c r="DQ2" s="784" t="str">
        <f t="shared" ref="DQ2:DQ10" si="65">TEXT(DP2,"0.0")</f>
        <v>7.0</v>
      </c>
      <c r="DR2" s="102" t="str">
        <f t="shared" ref="DR2:DR10" si="66">IF(DP2&gt;=8.5,"A",IF(DP2&gt;=8,"B+",IF(DP2&gt;=7,"B",IF(DP2&gt;=6.5,"C+",IF(DP2&gt;=5.5,"C",IF(DP2&gt;=5,"D+",IF(DP2&gt;=4,"D","F")))))))</f>
        <v>B</v>
      </c>
      <c r="DS2" s="103">
        <f t="shared" ref="DS2:DS10" si="67">IF(DR2="A",4,IF(DR2="B+",3.5,IF(DR2="B",3,IF(DR2="C+",2.5,IF(DR2="C",2,IF(DR2="D+",1.5,IF(DR2="D",1,0)))))))</f>
        <v>3</v>
      </c>
      <c r="DT2" s="103" t="str">
        <f t="shared" ref="DT2:DT10" si="68">TEXT(DS2,"0.0")</f>
        <v>3.0</v>
      </c>
      <c r="DU2" s="12">
        <v>2</v>
      </c>
      <c r="DV2" s="311">
        <v>2</v>
      </c>
      <c r="DW2" s="243">
        <v>7</v>
      </c>
      <c r="DX2" s="244">
        <v>6</v>
      </c>
      <c r="DY2" s="244"/>
      <c r="DZ2" s="6">
        <f t="shared" ref="DZ2:DZ10" si="69">ROUND((DW2*0.4+DX2*0.6),1)</f>
        <v>6.4</v>
      </c>
      <c r="EA2" s="104">
        <f t="shared" ref="EA2:EA10" si="70">ROUND(MAX((DW2*0.4+DX2*0.6),(DW2*0.4+DY2*0.6)),1)</f>
        <v>6.4</v>
      </c>
      <c r="EB2" s="784" t="str">
        <f t="shared" ref="EB2:EB10" si="71">TEXT(EA2,"0.0")</f>
        <v>6.4</v>
      </c>
      <c r="EC2" s="102" t="str">
        <f t="shared" ref="EC2:EC10" si="72">IF(EA2&gt;=8.5,"A",IF(EA2&gt;=8,"B+",IF(EA2&gt;=7,"B",IF(EA2&gt;=6.5,"C+",IF(EA2&gt;=5.5,"C",IF(EA2&gt;=5,"D+",IF(EA2&gt;=4,"D","F")))))))</f>
        <v>C</v>
      </c>
      <c r="ED2" s="103">
        <f t="shared" ref="ED2:ED10" si="73">IF(EC2="A",4,IF(EC2="B+",3.5,IF(EC2="B",3,IF(EC2="C+",2.5,IF(EC2="C",2,IF(EC2="D+",1.5,IF(EC2="D",1,0)))))))</f>
        <v>2</v>
      </c>
      <c r="EE2" s="103" t="str">
        <f t="shared" ref="EE2:EE10" si="74">TEXT(ED2,"0.0")</f>
        <v>2.0</v>
      </c>
      <c r="EF2" s="12">
        <v>2</v>
      </c>
      <c r="EG2" s="311">
        <v>2</v>
      </c>
      <c r="EH2" s="243">
        <v>8</v>
      </c>
      <c r="EI2" s="244">
        <v>8</v>
      </c>
      <c r="EJ2" s="244"/>
      <c r="EK2" s="6">
        <f t="shared" ref="EK2:EK10" si="75">ROUND((EH2*0.4+EI2*0.6),1)</f>
        <v>8</v>
      </c>
      <c r="EL2" s="104">
        <f t="shared" ref="EL2:EL10" si="76">ROUND(MAX((EH2*0.4+EI2*0.6),(EH2*0.4+EJ2*0.6)),1)</f>
        <v>8</v>
      </c>
      <c r="EM2" s="784" t="str">
        <f t="shared" ref="EM2:EM11" si="77">TEXT(EL2,"0.0")</f>
        <v>8.0</v>
      </c>
      <c r="EN2" s="102" t="str">
        <f t="shared" ref="EN2:EN10" si="78">IF(EL2&gt;=8.5,"A",IF(EL2&gt;=8,"B+",IF(EL2&gt;=7,"B",IF(EL2&gt;=6.5,"C+",IF(EL2&gt;=5.5,"C",IF(EL2&gt;=5,"D+",IF(EL2&gt;=4,"D","F")))))))</f>
        <v>B+</v>
      </c>
      <c r="EO2" s="103">
        <f t="shared" ref="EO2:EO10" si="79">IF(EN2="A",4,IF(EN2="B+",3.5,IF(EN2="B",3,IF(EN2="C+",2.5,IF(EN2="C",2,IF(EN2="D+",1.5,IF(EN2="D",1,0)))))))</f>
        <v>3.5</v>
      </c>
      <c r="EP2" s="103" t="str">
        <f t="shared" ref="EP2:EP10" si="80">TEXT(EO2,"0.0")</f>
        <v>3.5</v>
      </c>
      <c r="EQ2" s="12">
        <v>4</v>
      </c>
      <c r="ER2" s="311">
        <v>4</v>
      </c>
      <c r="ES2" s="243">
        <v>7.4</v>
      </c>
      <c r="ET2" s="244">
        <v>6</v>
      </c>
      <c r="EU2" s="244"/>
      <c r="EV2" s="6">
        <f t="shared" ref="EV2:EV10" si="81">ROUND((ES2*0.4+ET2*0.6),1)</f>
        <v>6.6</v>
      </c>
      <c r="EW2" s="104">
        <f t="shared" ref="EW2:EW10" si="82">ROUND(MAX((ES2*0.4+ET2*0.6),(ES2*0.4+EU2*0.6)),1)</f>
        <v>6.6</v>
      </c>
      <c r="EX2" s="784" t="str">
        <f t="shared" ref="EX2:EX10" si="83">TEXT(EW2,"0.0")</f>
        <v>6.6</v>
      </c>
      <c r="EY2" s="102" t="str">
        <f t="shared" ref="EY2:EY10" si="84">IF(EW2&gt;=8.5,"A",IF(EW2&gt;=8,"B+",IF(EW2&gt;=7,"B",IF(EW2&gt;=6.5,"C+",IF(EW2&gt;=5.5,"C",IF(EW2&gt;=5,"D+",IF(EW2&gt;=4,"D","F")))))))</f>
        <v>C+</v>
      </c>
      <c r="EZ2" s="103">
        <f t="shared" ref="EZ2:EZ10" si="85">IF(EY2="A",4,IF(EY2="B+",3.5,IF(EY2="B",3,IF(EY2="C+",2.5,IF(EY2="C",2,IF(EY2="D+",1.5,IF(EY2="D",1,0)))))))</f>
        <v>2.5</v>
      </c>
      <c r="FA2" s="103" t="str">
        <f t="shared" ref="FA2:FA10" si="86">TEXT(EZ2,"0.0")</f>
        <v>2.5</v>
      </c>
      <c r="FB2" s="12">
        <v>2</v>
      </c>
      <c r="FC2" s="311">
        <v>2</v>
      </c>
      <c r="FD2" s="243">
        <v>7.3</v>
      </c>
      <c r="FE2" s="244">
        <v>6</v>
      </c>
      <c r="FF2" s="244"/>
      <c r="FG2" s="6">
        <f t="shared" ref="FG2:FG10" si="87">ROUND((FD2*0.4+FE2*0.6),1)</f>
        <v>6.5</v>
      </c>
      <c r="FH2" s="104">
        <f t="shared" ref="FH2:FH10" si="88">ROUND(MAX((FD2*0.4+FE2*0.6),(FD2*0.4+FF2*0.6)),1)</f>
        <v>6.5</v>
      </c>
      <c r="FI2" s="784" t="str">
        <f t="shared" ref="FI2:FI11" si="89">TEXT(FH2,"0.0")</f>
        <v>6.5</v>
      </c>
      <c r="FJ2" s="102" t="str">
        <f t="shared" ref="FJ2:FJ10" si="90">IF(FH2&gt;=8.5,"A",IF(FH2&gt;=8,"B+",IF(FH2&gt;=7,"B",IF(FH2&gt;=6.5,"C+",IF(FH2&gt;=5.5,"C",IF(FH2&gt;=5,"D+",IF(FH2&gt;=4,"D","F")))))))</f>
        <v>C+</v>
      </c>
      <c r="FK2" s="103">
        <f t="shared" ref="FK2:FK10" si="91">IF(FJ2="A",4,IF(FJ2="B+",3.5,IF(FJ2="B",3,IF(FJ2="C+",2.5,IF(FJ2="C",2,IF(FJ2="D+",1.5,IF(FJ2="D",1,0)))))))</f>
        <v>2.5</v>
      </c>
      <c r="FL2" s="103" t="str">
        <f t="shared" ref="FL2:FL10" si="92">TEXT(FK2,"0.0")</f>
        <v>2.5</v>
      </c>
      <c r="FM2" s="12">
        <v>3</v>
      </c>
      <c r="FN2" s="311">
        <v>3</v>
      </c>
      <c r="FO2" s="285">
        <v>7.8</v>
      </c>
      <c r="FP2" s="244">
        <v>9</v>
      </c>
      <c r="FQ2" s="244"/>
      <c r="FR2" s="6">
        <f t="shared" ref="FR2:FR10" si="93">ROUND((FO2*0.4+FP2*0.6),1)</f>
        <v>8.5</v>
      </c>
      <c r="FS2" s="104">
        <f t="shared" ref="FS2:FS10" si="94">ROUND(MAX((FO2*0.4+FP2*0.6),(FO2*0.4+FQ2*0.6)),1)</f>
        <v>8.5</v>
      </c>
      <c r="FT2" s="784" t="str">
        <f t="shared" ref="FT2:FT11" si="95">TEXT(FS2,"0.0")</f>
        <v>8.5</v>
      </c>
      <c r="FU2" s="102" t="str">
        <f t="shared" ref="FU2:FU10" si="96">IF(FS2&gt;=8.5,"A",IF(FS2&gt;=8,"B+",IF(FS2&gt;=7,"B",IF(FS2&gt;=6.5,"C+",IF(FS2&gt;=5.5,"C",IF(FS2&gt;=5,"D+",IF(FS2&gt;=4,"D","F")))))))</f>
        <v>A</v>
      </c>
      <c r="FV2" s="103">
        <f t="shared" ref="FV2:FV10" si="97">IF(FU2="A",4,IF(FU2="B+",3.5,IF(FU2="B",3,IF(FU2="C+",2.5,IF(FU2="C",2,IF(FU2="D+",1.5,IF(FU2="D",1,0)))))))</f>
        <v>4</v>
      </c>
      <c r="FW2" s="103" t="str">
        <f t="shared" ref="FW2:FW10" si="98">TEXT(FV2,"0.0")</f>
        <v>4.0</v>
      </c>
      <c r="FX2" s="12">
        <v>3</v>
      </c>
      <c r="FY2" s="311">
        <v>3</v>
      </c>
      <c r="FZ2" s="559">
        <f t="shared" ref="FZ2:FZ11" si="99">CY2+DJ2+DU2+EF2+EQ2+FB2+FM2+FX2</f>
        <v>21</v>
      </c>
      <c r="GA2" s="354">
        <f t="shared" ref="GA2:GA10" si="100">(CW2*CY2+DH2*DJ2+DS2*DU2+ED2*EF2+EO2*EQ2+EZ2*FB2+FK2*FM2+FV2*FX2)/FZ2</f>
        <v>2.8809523809523809</v>
      </c>
      <c r="GB2" s="355" t="str">
        <f t="shared" ref="GB2:GB10" si="101">TEXT(GA2,"0.00")</f>
        <v>2.88</v>
      </c>
      <c r="GC2" s="344" t="str">
        <f t="shared" ref="GC2:GC11" si="102">IF(AND(GA2&lt;1),"Cảnh báo KQHT","Lên lớp")</f>
        <v>Lên lớp</v>
      </c>
      <c r="GD2" s="559">
        <f t="shared" ref="GD2:GD11" si="103">CH2+FZ2</f>
        <v>39</v>
      </c>
      <c r="GE2" s="354">
        <f t="shared" ref="GE2:GE10" si="104">(CH2*CI2+FZ2*GA2)/GD2</f>
        <v>2.7564102564102564</v>
      </c>
      <c r="GF2" s="355" t="str">
        <f t="shared" ref="GF2:GF10" si="105">TEXT(GE2,"0.00")</f>
        <v>2.76</v>
      </c>
      <c r="GG2" s="661">
        <f t="shared" ref="GG2:GG11" si="106">AD2+AO2+AZ2+BK2+BV2+CG2+CZ2+DK2+DV2+EG2+ER2+FC2+FN2+FY2</f>
        <v>39</v>
      </c>
      <c r="GH2" s="789">
        <f t="shared" ref="GH2:GH10" si="107">(FY2*FS2+FN2*FH2+FC2*EW2+ER2*EL2+EG2*EA2+DV2*DP2+DK2*DE2+CZ2*CT2+CG2*CA2+BV2*BP2+BK2*BE2+AZ2*AT2+AO2*AI2+AD2*X2)/GG2</f>
        <v>7.074358974358975</v>
      </c>
      <c r="GI2" s="662">
        <f t="shared" ref="GI2:GI10" si="108">(AA2*AD2+AL2*AO2+AW2*AZ2+BH2*BK2+BS2*BV2+CD2*CG2+CW2*CZ2+DH2*DK2+DS2*DV2+ED2*EG2+EO2*ER2+EZ2*FC2+FK2*FN2+FV2*FY2)/GG2</f>
        <v>2.7564102564102564</v>
      </c>
      <c r="GJ2" s="663" t="str">
        <f t="shared" ref="GJ2:GJ11" si="109">IF(AND(GI2&lt;1.2),"Cảnh báo KQHT","Lên lớp")</f>
        <v>Lên lớp</v>
      </c>
      <c r="GK2" s="288"/>
      <c r="GL2" s="706">
        <v>8.3000000000000007</v>
      </c>
      <c r="GM2" s="420">
        <v>6</v>
      </c>
      <c r="GN2" s="420"/>
      <c r="GO2" s="6">
        <f t="shared" ref="GO2:GO10" si="110">ROUND((GL2*0.4+GM2*0.6),1)</f>
        <v>6.9</v>
      </c>
      <c r="GP2" s="104">
        <f t="shared" ref="GP2:GP10" si="111">ROUND(MAX((GL2*0.4+GM2*0.6),(GL2*0.4+GN2*0.6)),1)</f>
        <v>6.9</v>
      </c>
      <c r="GQ2" s="784" t="str">
        <f t="shared" ref="GQ2:GQ10" si="112">TEXT(GP2,"0.0")</f>
        <v>6.9</v>
      </c>
      <c r="GR2" s="540" t="str">
        <f t="shared" ref="GR2:GR10" si="113">IF(GP2&gt;=8.5,"A",IF(GP2&gt;=8,"B+",IF(GP2&gt;=7,"B",IF(GP2&gt;=6.5,"C+",IF(GP2&gt;=5.5,"C",IF(GP2&gt;=5,"D+",IF(GP2&gt;=4,"D","F")))))))</f>
        <v>C+</v>
      </c>
      <c r="GS2" s="539">
        <f t="shared" ref="GS2:GS10" si="114">IF(GR2="A",4,IF(GR2="B+",3.5,IF(GR2="B",3,IF(GR2="C+",2.5,IF(GR2="C",2,IF(GR2="D+",1.5,IF(GR2="D",1,0)))))))</f>
        <v>2.5</v>
      </c>
      <c r="GT2" s="539" t="str">
        <f t="shared" ref="GT2:GT10" si="115">TEXT(GS2,"0.0")</f>
        <v>2.5</v>
      </c>
      <c r="GU2" s="12">
        <v>2</v>
      </c>
      <c r="GV2" s="110">
        <v>2</v>
      </c>
      <c r="GW2" s="706">
        <v>7</v>
      </c>
      <c r="GX2" s="420">
        <v>6</v>
      </c>
      <c r="GY2" s="420"/>
      <c r="GZ2" s="6">
        <f t="shared" ref="GZ2:GZ10" si="116">ROUND((GW2*0.4+GX2*0.6),1)</f>
        <v>6.4</v>
      </c>
      <c r="HA2" s="104">
        <f t="shared" ref="HA2:HA10" si="117">ROUND(MAX((GW2*0.4+GX2*0.6),(GW2*0.4+GY2*0.6)),1)</f>
        <v>6.4</v>
      </c>
      <c r="HB2" s="784" t="str">
        <f t="shared" ref="HB2:HB10" si="118">TEXT(HA2,"0.0")</f>
        <v>6.4</v>
      </c>
      <c r="HC2" s="540" t="str">
        <f t="shared" ref="HC2:HC10" si="119">IF(HA2&gt;=8.5,"A",IF(HA2&gt;=8,"B+",IF(HA2&gt;=7,"B",IF(HA2&gt;=6.5,"C+",IF(HA2&gt;=5.5,"C",IF(HA2&gt;=5,"D+",IF(HA2&gt;=4,"D","F")))))))</f>
        <v>C</v>
      </c>
      <c r="HD2" s="539">
        <f t="shared" ref="HD2:HD10" si="120">IF(HC2="A",4,IF(HC2="B+",3.5,IF(HC2="B",3,IF(HC2="C+",2.5,IF(HC2="C",2,IF(HC2="D+",1.5,IF(HC2="D",1,0)))))))</f>
        <v>2</v>
      </c>
      <c r="HE2" s="539" t="str">
        <f t="shared" ref="HE2:HE10" si="121">TEXT(HD2,"0.0")</f>
        <v>2.0</v>
      </c>
      <c r="HF2" s="12">
        <v>2</v>
      </c>
      <c r="HG2" s="110">
        <v>2</v>
      </c>
      <c r="HH2" s="706">
        <v>7.6</v>
      </c>
      <c r="HI2" s="420">
        <v>5</v>
      </c>
      <c r="HJ2" s="420"/>
      <c r="HK2" s="6">
        <f t="shared" ref="HK2:HK10" si="122">ROUND((HH2*0.4+HI2*0.6),1)</f>
        <v>6</v>
      </c>
      <c r="HL2" s="104">
        <f t="shared" ref="HL2:HL10" si="123">ROUND(MAX((HH2*0.4+HI2*0.6),(HH2*0.4+HJ2*0.6)),1)</f>
        <v>6</v>
      </c>
      <c r="HM2" s="784" t="str">
        <f t="shared" ref="HM2:HM10" si="124">TEXT(HL2,"0.0")</f>
        <v>6.0</v>
      </c>
      <c r="HN2" s="540" t="str">
        <f t="shared" ref="HN2:HN10" si="125">IF(HL2&gt;=8.5,"A",IF(HL2&gt;=8,"B+",IF(HL2&gt;=7,"B",IF(HL2&gt;=6.5,"C+",IF(HL2&gt;=5.5,"C",IF(HL2&gt;=5,"D+",IF(HL2&gt;=4,"D","F")))))))</f>
        <v>C</v>
      </c>
      <c r="HO2" s="539">
        <f t="shared" ref="HO2:HO10" si="126">IF(HN2="A",4,IF(HN2="B+",3.5,IF(HN2="B",3,IF(HN2="C+",2.5,IF(HN2="C",2,IF(HN2="D+",1.5,IF(HN2="D",1,0)))))))</f>
        <v>2</v>
      </c>
      <c r="HP2" s="539" t="str">
        <f t="shared" ref="HP2:HP10" si="127">TEXT(HO2,"0.0")</f>
        <v>2.0</v>
      </c>
      <c r="HQ2" s="12">
        <v>3</v>
      </c>
      <c r="HR2" s="110">
        <v>3</v>
      </c>
      <c r="HS2" s="706">
        <v>7</v>
      </c>
      <c r="HT2" s="420">
        <v>5</v>
      </c>
      <c r="HU2" s="420"/>
      <c r="HV2" s="6">
        <f t="shared" ref="HV2:HV10" si="128">ROUND((HS2*0.4+HT2*0.6),1)</f>
        <v>5.8</v>
      </c>
      <c r="HW2" s="104">
        <f t="shared" ref="HW2:HW10" si="129">ROUND(MAX((HS2*0.4+HT2*0.6),(HS2*0.4+HU2*0.6)),1)</f>
        <v>5.8</v>
      </c>
      <c r="HX2" s="784" t="str">
        <f t="shared" ref="HX2:HX10" si="130">TEXT(HW2,"0.0")</f>
        <v>5.8</v>
      </c>
      <c r="HY2" s="540" t="str">
        <f t="shared" ref="HY2:HY10" si="131">IF(HW2&gt;=8.5,"A",IF(HW2&gt;=8,"B+",IF(HW2&gt;=7,"B",IF(HW2&gt;=6.5,"C+",IF(HW2&gt;=5.5,"C",IF(HW2&gt;=5,"D+",IF(HW2&gt;=4,"D","F")))))))</f>
        <v>C</v>
      </c>
      <c r="HZ2" s="539">
        <f t="shared" ref="HZ2:HZ10" si="132">IF(HY2="A",4,IF(HY2="B+",3.5,IF(HY2="B",3,IF(HY2="C+",2.5,IF(HY2="C",2,IF(HY2="D+",1.5,IF(HY2="D",1,0)))))))</f>
        <v>2</v>
      </c>
      <c r="IA2" s="539" t="str">
        <f t="shared" ref="IA2:IA10" si="133">TEXT(HZ2,"0.0")</f>
        <v>2.0</v>
      </c>
      <c r="IB2" s="12">
        <v>3</v>
      </c>
      <c r="IC2" s="110">
        <v>3</v>
      </c>
      <c r="ID2" s="706">
        <v>6</v>
      </c>
      <c r="IE2" s="420">
        <v>6</v>
      </c>
      <c r="IF2" s="420"/>
      <c r="IG2" s="6">
        <f t="shared" ref="IG2:IG10" si="134">ROUND((ID2*0.4+IE2*0.6),1)</f>
        <v>6</v>
      </c>
      <c r="IH2" s="104">
        <f t="shared" ref="IH2:IH10" si="135">ROUND(MAX((ID2*0.4+IE2*0.6),(ID2*0.4+IF2*0.6)),1)</f>
        <v>6</v>
      </c>
      <c r="II2" s="784" t="str">
        <f t="shared" ref="II2:II10" si="136">TEXT(IH2,"0.0")</f>
        <v>6.0</v>
      </c>
      <c r="IJ2" s="540" t="str">
        <f t="shared" ref="IJ2:IJ10" si="137">IF(IH2&gt;=8.5,"A",IF(IH2&gt;=8,"B+",IF(IH2&gt;=7,"B",IF(IH2&gt;=6.5,"C+",IF(IH2&gt;=5.5,"C",IF(IH2&gt;=5,"D+",IF(IH2&gt;=4,"D","F")))))))</f>
        <v>C</v>
      </c>
      <c r="IK2" s="539">
        <f t="shared" ref="IK2:IK10" si="138">IF(IJ2="A",4,IF(IJ2="B+",3.5,IF(IJ2="B",3,IF(IJ2="C+",2.5,IF(IJ2="C",2,IF(IJ2="D+",1.5,IF(IJ2="D",1,0)))))))</f>
        <v>2</v>
      </c>
      <c r="IL2" s="539" t="str">
        <f t="shared" ref="IL2:IL10" si="139">TEXT(IK2,"0.0")</f>
        <v>2.0</v>
      </c>
      <c r="IM2" s="12">
        <v>3</v>
      </c>
      <c r="IN2" s="110">
        <v>3</v>
      </c>
      <c r="IO2" s="316">
        <v>8</v>
      </c>
      <c r="IP2" s="420">
        <v>7</v>
      </c>
      <c r="IQ2" s="420"/>
      <c r="IR2" s="6">
        <f t="shared" ref="IR2:IR10" si="140">ROUND((IO2*0.4+IP2*0.6),1)</f>
        <v>7.4</v>
      </c>
      <c r="IS2" s="104">
        <f t="shared" ref="IS2:IS10" si="141">ROUND(MAX((IO2*0.4+IP2*0.6),(IO2*0.4+IQ2*0.6)),1)</f>
        <v>7.4</v>
      </c>
      <c r="IT2" s="784" t="str">
        <f t="shared" ref="IT2:IT10" si="142">TEXT(IS2,"0.0")</f>
        <v>7.4</v>
      </c>
      <c r="IU2" s="540" t="str">
        <f t="shared" ref="IU2:IU10" si="143">IF(IS2&gt;=8.5,"A",IF(IS2&gt;=8,"B+",IF(IS2&gt;=7,"B",IF(IS2&gt;=6.5,"C+",IF(IS2&gt;=5.5,"C",IF(IS2&gt;=5,"D+",IF(IS2&gt;=4,"D","F")))))))</f>
        <v>B</v>
      </c>
      <c r="IV2" s="539">
        <f t="shared" ref="IV2:IV10" si="144">IF(IU2="A",4,IF(IU2="B+",3.5,IF(IU2="B",3,IF(IU2="C+",2.5,IF(IU2="C",2,IF(IU2="D+",1.5,IF(IU2="D",1,0)))))))</f>
        <v>3</v>
      </c>
      <c r="IW2" s="539" t="str">
        <f t="shared" ref="IW2:IW10" si="145">TEXT(IV2,"0.0")</f>
        <v>3.0</v>
      </c>
      <c r="IX2" s="12">
        <v>2</v>
      </c>
      <c r="IY2" s="110">
        <v>2</v>
      </c>
      <c r="IZ2" s="848">
        <v>7.8</v>
      </c>
      <c r="JA2" s="420">
        <v>7</v>
      </c>
      <c r="JB2" s="420"/>
      <c r="JC2" s="6">
        <f t="shared" ref="JC2:JC10" si="146">ROUND((IZ2*0.4+JA2*0.6),1)</f>
        <v>7.3</v>
      </c>
      <c r="JD2" s="104">
        <f t="shared" ref="JD2:JD10" si="147">ROUND(MAX((IZ2*0.4+JA2*0.6),(IZ2*0.4+JB2*0.6)),1)</f>
        <v>7.3</v>
      </c>
      <c r="JE2" s="784" t="str">
        <f t="shared" ref="JE2:JE10" si="148">TEXT(JD2,"0.0")</f>
        <v>7.3</v>
      </c>
      <c r="JF2" s="540" t="str">
        <f t="shared" ref="JF2:JF10" si="149">IF(JD2&gt;=8.5,"A",IF(JD2&gt;=8,"B+",IF(JD2&gt;=7,"B",IF(JD2&gt;=6.5,"C+",IF(JD2&gt;=5.5,"C",IF(JD2&gt;=5,"D+",IF(JD2&gt;=4,"D","F")))))))</f>
        <v>B</v>
      </c>
      <c r="JG2" s="539">
        <f t="shared" ref="JG2:JG10" si="150">IF(JF2="A",4,IF(JF2="B+",3.5,IF(JF2="B",3,IF(JF2="C+",2.5,IF(JF2="C",2,IF(JF2="D+",1.5,IF(JF2="D",1,0)))))))</f>
        <v>3</v>
      </c>
      <c r="JH2" s="539" t="str">
        <f t="shared" ref="JH2:JH10" si="151">TEXT(JG2,"0.0")</f>
        <v>3.0</v>
      </c>
      <c r="JI2" s="12">
        <v>3</v>
      </c>
      <c r="JJ2" s="110">
        <v>3</v>
      </c>
      <c r="JK2" s="706">
        <v>8.1999999999999993</v>
      </c>
      <c r="JL2" s="834">
        <v>7</v>
      </c>
      <c r="JM2" s="420"/>
      <c r="JN2" s="6">
        <f t="shared" ref="JN2:JN10" si="152">ROUND((JK2*0.4+JL2*0.6),1)</f>
        <v>7.5</v>
      </c>
      <c r="JO2" s="104">
        <f t="shared" ref="JO2:JO10" si="153">ROUND(MAX((JK2*0.4+JL2*0.6),(JK2*0.4+JM2*0.6)),1)</f>
        <v>7.5</v>
      </c>
      <c r="JP2" s="784" t="str">
        <f t="shared" ref="JP2:JP10" si="154">TEXT(JO2,"0.0")</f>
        <v>7.5</v>
      </c>
      <c r="JQ2" s="540" t="str">
        <f t="shared" ref="JQ2:JQ10" si="155">IF(JO2&gt;=8.5,"A",IF(JO2&gt;=8,"B+",IF(JO2&gt;=7,"B",IF(JO2&gt;=6.5,"C+",IF(JO2&gt;=5.5,"C",IF(JO2&gt;=5,"D+",IF(JO2&gt;=4,"D","F")))))))</f>
        <v>B</v>
      </c>
      <c r="JR2" s="539">
        <f t="shared" ref="JR2:JR10" si="156">IF(JQ2="A",4,IF(JQ2="B+",3.5,IF(JQ2="B",3,IF(JQ2="C+",2.5,IF(JQ2="C",2,IF(JQ2="D+",1.5,IF(JQ2="D",1,0)))))))</f>
        <v>3</v>
      </c>
      <c r="JS2" s="539" t="str">
        <f t="shared" ref="JS2:JS10" si="157">TEXT(JR2,"0.0")</f>
        <v>3.0</v>
      </c>
      <c r="JT2" s="12">
        <v>1</v>
      </c>
      <c r="JU2" s="110">
        <v>1</v>
      </c>
      <c r="JV2" s="706">
        <v>8</v>
      </c>
      <c r="JW2" s="895">
        <v>8</v>
      </c>
      <c r="JX2" s="297"/>
      <c r="JY2" s="6">
        <f t="shared" ref="JY2:JY10" si="158">ROUND((JV2*0.4+JW2*0.6),1)</f>
        <v>8</v>
      </c>
      <c r="JZ2" s="104">
        <f t="shared" ref="JZ2:JZ10" si="159">ROUND(MAX((JV2*0.4+JW2*0.6),(JV2*0.4+JX2*0.6)),1)</f>
        <v>8</v>
      </c>
      <c r="KA2" s="784" t="str">
        <f t="shared" ref="KA2:KA10" si="160">TEXT(JZ2,"0.0")</f>
        <v>8.0</v>
      </c>
      <c r="KB2" s="540" t="str">
        <f t="shared" ref="KB2:KB10" si="161">IF(JZ2&gt;=8.5,"A",IF(JZ2&gt;=8,"B+",IF(JZ2&gt;=7,"B",IF(JZ2&gt;=6.5,"C+",IF(JZ2&gt;=5.5,"C",IF(JZ2&gt;=5,"D+",IF(JZ2&gt;=4,"D","F")))))))</f>
        <v>B+</v>
      </c>
      <c r="KC2" s="539">
        <f t="shared" ref="KC2:KC10" si="162">IF(KB2="A",4,IF(KB2="B+",3.5,IF(KB2="B",3,IF(KB2="C+",2.5,IF(KB2="C",2,IF(KB2="D+",1.5,IF(KB2="D",1,0)))))))</f>
        <v>3.5</v>
      </c>
      <c r="KD2" s="539" t="str">
        <f t="shared" ref="KD2:KD10" si="163">TEXT(KC2,"0.0")</f>
        <v>3.5</v>
      </c>
      <c r="KE2" s="12">
        <v>1</v>
      </c>
      <c r="KF2" s="110">
        <v>1</v>
      </c>
      <c r="KG2" s="920">
        <f t="shared" ref="KG2:KG10" si="164">GU2+HF2+HQ2+IB2+IM2+IX2+JI2+JT2+KE2</f>
        <v>20</v>
      </c>
      <c r="KH2" s="922">
        <f t="shared" ref="KH2:KH10" si="165">(GS2*GU2+HD2*HF2+HO2*HQ2+HZ2*IB2+IK2*IM2+IV2*IX2+JG2*JI2+JR2*JT2+KC2*KE2)/KG2</f>
        <v>2.4249999999999998</v>
      </c>
      <c r="KI2" s="924" t="str">
        <f t="shared" ref="KI2:KI10" si="166">TEXT(KH2,"0.00")</f>
        <v>2.43</v>
      </c>
      <c r="KJ2" s="928" t="str">
        <f t="shared" ref="KJ2:KJ11" si="167">IF(AND(KH2&lt;1),"Cảnh báo KQHT","Lên lớp")</f>
        <v>Lên lớp</v>
      </c>
      <c r="KK2" s="931">
        <f t="shared" ref="KK2:KK11" si="168">GD2+KG2</f>
        <v>59</v>
      </c>
      <c r="KL2" s="922">
        <f t="shared" ref="KL2:KL10" si="169">(CH2*CI2+FZ2*GA2+KH2*KG2)/KK2</f>
        <v>2.6440677966101696</v>
      </c>
      <c r="KM2" s="924" t="str">
        <f t="shared" ref="KM2:KM10" si="170">TEXT(KL2,"0.00")</f>
        <v>2.64</v>
      </c>
      <c r="KN2" s="932">
        <f t="shared" ref="KN2:KN10" si="171">GV2+HG2+HR2+IC2+IN2+IY2+JJ2+JU2+KF2</f>
        <v>20</v>
      </c>
      <c r="KO2" s="840">
        <f t="shared" ref="KO2:KO10" si="172" xml:space="preserve"> (KF2*JZ2+JU2*JO2+JJ2*JD2+IY2*IS2+IN2*IH2+IC2*HW2+HR2*HL2+HG2*HA2+GV2*GP2)/KN2</f>
        <v>6.6099999999999994</v>
      </c>
      <c r="KP2" s="933">
        <f t="shared" ref="KP2:KP10" si="173" xml:space="preserve"> (GS2*GV2+HD2*HG2+HO2*HR2+HZ2*IC2+IK2*IN2+IV2*IY2+JG2*JJ2+JR2*JU2+KC2*KF2)/KN2</f>
        <v>2.4249999999999998</v>
      </c>
      <c r="KQ2" s="934">
        <f t="shared" ref="KQ2:KQ10" si="174">GG2+KN2</f>
        <v>59</v>
      </c>
      <c r="KR2" s="935">
        <f t="shared" ref="KR2:KR10" si="175" xml:space="preserve"> (KO2*KN2+GG2*GH2)/KQ2</f>
        <v>6.9169491525423732</v>
      </c>
      <c r="KS2" s="936">
        <f t="shared" ref="KS2:KS10" si="176" xml:space="preserve"> (GG2*GI2+KP2*KN2)/KQ2</f>
        <v>2.6440677966101696</v>
      </c>
      <c r="KT2" s="928" t="str">
        <f t="shared" ref="KT2:KT11" si="177">IF(AND(KS2&lt;1.4),"Cảnh báo KQHT","Lên lớp")</f>
        <v>Lên lớp</v>
      </c>
      <c r="KU2" s="113"/>
      <c r="KV2" s="1056">
        <v>6.4</v>
      </c>
      <c r="KW2" s="927">
        <v>5</v>
      </c>
      <c r="KX2" s="1057"/>
      <c r="KY2" s="723">
        <f>ROUND((KV2*0.4+KW2*0.6),1)</f>
        <v>5.6</v>
      </c>
      <c r="KZ2" s="724">
        <f>ROUND(MAX((KV2*0.4+KW2*0.6),(KV2*0.4+KX2*0.6)),1)</f>
        <v>5.6</v>
      </c>
      <c r="LA2" s="799" t="str">
        <f>TEXT(KZ2,"0.0")</f>
        <v>5.6</v>
      </c>
      <c r="LB2" s="725" t="str">
        <f>IF(KZ2&gt;=8.5,"A",IF(KZ2&gt;=8,"B+",IF(KZ2&gt;=7,"B",IF(KZ2&gt;=6.5,"C+",IF(KZ2&gt;=5.5,"C",IF(KZ2&gt;=5,"D+",IF(KZ2&gt;=4,"D","F")))))))</f>
        <v>C</v>
      </c>
      <c r="LC2" s="726">
        <f t="shared" ref="LC2" si="178">IF(LB2="A",4,IF(LB2="B+",3.5,IF(LB2="B",3,IF(LB2="C+",2.5,IF(LB2="C",2,IF(LB2="D+",1.5,IF(LB2="D",1,0)))))))</f>
        <v>2</v>
      </c>
      <c r="LD2" s="726" t="str">
        <f t="shared" ref="LD2" si="179">TEXT(LC2,"0.0")</f>
        <v>2.0</v>
      </c>
      <c r="LE2" s="727">
        <v>2</v>
      </c>
      <c r="LF2" s="728">
        <v>2</v>
      </c>
      <c r="LG2" s="1056">
        <v>8.4</v>
      </c>
      <c r="LH2" s="927">
        <v>7</v>
      </c>
      <c r="LI2" s="927"/>
      <c r="LJ2" s="723">
        <f>ROUND((LG2*0.4+LH2*0.6),1)</f>
        <v>7.6</v>
      </c>
      <c r="LK2" s="724">
        <f>ROUND(MAX((LG2*0.4+LH2*0.6),(LG2*0.4+LI2*0.6)),1)</f>
        <v>7.6</v>
      </c>
      <c r="LL2" s="799" t="str">
        <f>TEXT(LK2,"0.0")</f>
        <v>7.6</v>
      </c>
      <c r="LM2" s="725" t="str">
        <f>IF(LK2&gt;=8.5,"A",IF(LK2&gt;=8,"B+",IF(LK2&gt;=7,"B",IF(LK2&gt;=6.5,"C+",IF(LK2&gt;=5.5,"C",IF(LK2&gt;=5,"D+",IF(LK2&gt;=4,"D","F")))))))</f>
        <v>B</v>
      </c>
      <c r="LN2" s="726">
        <f t="shared" ref="LN2:LN11" si="180">IF(LM2="A",4,IF(LM2="B+",3.5,IF(LM2="B",3,IF(LM2="C+",2.5,IF(LM2="C",2,IF(LM2="D+",1.5,IF(LM2="D",1,0)))))))</f>
        <v>3</v>
      </c>
      <c r="LO2" s="726" t="str">
        <f t="shared" ref="LO2" si="181">TEXT(LN2,"0.0")</f>
        <v>3.0</v>
      </c>
      <c r="LP2" s="727">
        <v>2</v>
      </c>
      <c r="LQ2" s="728">
        <v>2</v>
      </c>
      <c r="LR2" s="708">
        <v>6.3</v>
      </c>
      <c r="LS2" s="409">
        <v>8</v>
      </c>
      <c r="LT2" s="1100"/>
      <c r="LU2" s="6">
        <f>ROUND((LR2*0.4+LS2*0.6),1)</f>
        <v>7.3</v>
      </c>
      <c r="LV2" s="104">
        <f>ROUND(MAX((LR2*0.4+LS2*0.6),(LR2*0.4+LT2*0.6)),1)</f>
        <v>7.3</v>
      </c>
      <c r="LW2" s="784" t="str">
        <f>TEXT(LV2,"0.0")</f>
        <v>7.3</v>
      </c>
      <c r="LX2" s="540" t="str">
        <f>IF(LV2&gt;=8.5,"A",IF(LV2&gt;=8,"B+",IF(LV2&gt;=7,"B",IF(LV2&gt;=6.5,"C+",IF(LV2&gt;=5.5,"C",IF(LV2&gt;=5,"D+",IF(LV2&gt;=4,"D","F")))))))</f>
        <v>B</v>
      </c>
      <c r="LY2" s="539">
        <f>IF(LX2="A",4,IF(LX2="B+",3.5,IF(LX2="B",3,IF(LX2="C+",2.5,IF(LX2="C",2,IF(LX2="D+",1.5,IF(LX2="D",1,0)))))))</f>
        <v>3</v>
      </c>
      <c r="LZ2" s="539" t="str">
        <f>TEXT(LY2,"0.0")</f>
        <v>3.0</v>
      </c>
      <c r="MA2" s="12">
        <v>4</v>
      </c>
      <c r="MB2" s="110">
        <v>4</v>
      </c>
      <c r="MC2" s="1108">
        <v>7.2</v>
      </c>
      <c r="MD2" s="1003">
        <v>8</v>
      </c>
      <c r="ME2" s="1003"/>
      <c r="MF2" s="963">
        <f>ROUND((MC2*0.4+MD2*0.6),1)</f>
        <v>7.7</v>
      </c>
      <c r="MG2" s="964">
        <f>ROUND(MAX((MC2*0.4+MD2*0.6),(MC2*0.4+ME2*0.6)),1)</f>
        <v>7.7</v>
      </c>
      <c r="MH2" s="1004" t="str">
        <f>TEXT(MG2,"0.0")</f>
        <v>7.7</v>
      </c>
      <c r="MI2" s="965" t="str">
        <f>IF(MG2&gt;=8.5,"A",IF(MG2&gt;=8,"B+",IF(MG2&gt;=7,"B",IF(MG2&gt;=6.5,"C+",IF(MG2&gt;=5.5,"C",IF(MG2&gt;=5,"D+",IF(MG2&gt;=4,"D","F")))))))</f>
        <v>B</v>
      </c>
      <c r="MJ2" s="966">
        <f t="shared" ref="MJ2" si="182">IF(MI2="A",4,IF(MI2="B+",3.5,IF(MI2="B",3,IF(MI2="C+",2.5,IF(MI2="C",2,IF(MI2="D+",1.5,IF(MI2="D",1,0)))))))</f>
        <v>3</v>
      </c>
      <c r="MK2" s="966" t="str">
        <f t="shared" ref="MK2:MK10" si="183">TEXT(MJ2,"0.0")</f>
        <v>3.0</v>
      </c>
      <c r="ML2" s="967">
        <v>2</v>
      </c>
      <c r="MM2" s="1008">
        <v>2</v>
      </c>
      <c r="MN2" s="1001">
        <v>8</v>
      </c>
      <c r="MO2" s="1002">
        <v>7</v>
      </c>
      <c r="MP2" s="1002"/>
      <c r="MQ2" s="963">
        <f>ROUND((MN2*0.4+MO2*0.6),1)</f>
        <v>7.4</v>
      </c>
      <c r="MR2" s="964">
        <f>ROUND(MAX((MN2*0.4+MO2*0.6),(MN2*0.4+MP2*0.6)),1)</f>
        <v>7.4</v>
      </c>
      <c r="MS2" s="1004" t="str">
        <f>TEXT(MR2,"0.0")</f>
        <v>7.4</v>
      </c>
      <c r="MT2" s="965" t="str">
        <f>IF(MR2&gt;=8.5,"A",IF(MR2&gt;=8,"B+",IF(MR2&gt;=7,"B",IF(MR2&gt;=6.5,"C+",IF(MR2&gt;=5.5,"C",IF(MR2&gt;=5,"D+",IF(MR2&gt;=4,"D","F")))))))</f>
        <v>B</v>
      </c>
      <c r="MU2" s="966">
        <f t="shared" ref="MU2" si="184">IF(MT2="A",4,IF(MT2="B+",3.5,IF(MT2="B",3,IF(MT2="C+",2.5,IF(MT2="C",2,IF(MT2="D+",1.5,IF(MT2="D",1,0)))))))</f>
        <v>3</v>
      </c>
      <c r="MV2" s="966" t="str">
        <f t="shared" ref="MV2" si="185">TEXT(MU2,"0.0")</f>
        <v>3.0</v>
      </c>
      <c r="MW2" s="967">
        <v>2</v>
      </c>
      <c r="MX2" s="1008">
        <v>2</v>
      </c>
      <c r="MY2" s="1001">
        <v>8.3000000000000007</v>
      </c>
      <c r="MZ2" s="1003">
        <v>9</v>
      </c>
      <c r="NA2" s="1003"/>
      <c r="NB2" s="963">
        <f>ROUND((MY2*0.4+MZ2*0.6),1)</f>
        <v>8.6999999999999993</v>
      </c>
      <c r="NC2" s="964">
        <f>ROUND(MAX((MY2*0.4+MZ2*0.6),(MY2*0.4+NA2*0.6)),1)</f>
        <v>8.6999999999999993</v>
      </c>
      <c r="ND2" s="1004" t="str">
        <f>TEXT(NC2,"0.0")</f>
        <v>8.7</v>
      </c>
      <c r="NE2" s="965" t="str">
        <f>IF(NC2&gt;=8.5,"A",IF(NC2&gt;=8,"B+",IF(NC2&gt;=7,"B",IF(NC2&gt;=6.5,"C+",IF(NC2&gt;=5.5,"C",IF(NC2&gt;=5,"D+",IF(NC2&gt;=4,"D","F")))))))</f>
        <v>A</v>
      </c>
      <c r="NF2" s="966">
        <f t="shared" ref="NF2" si="186">IF(NE2="A",4,IF(NE2="B+",3.5,IF(NE2="B",3,IF(NE2="C+",2.5,IF(NE2="C",2,IF(NE2="D+",1.5,IF(NE2="D",1,0)))))))</f>
        <v>4</v>
      </c>
      <c r="NG2" s="966" t="str">
        <f t="shared" ref="NG2" si="187">TEXT(NF2,"0.0")</f>
        <v>4.0</v>
      </c>
      <c r="NH2" s="967">
        <v>2</v>
      </c>
      <c r="NI2" s="1008">
        <v>2</v>
      </c>
      <c r="NJ2" s="1001">
        <v>8.5</v>
      </c>
      <c r="NK2" s="1003">
        <v>9</v>
      </c>
      <c r="NL2" s="1003"/>
      <c r="NM2" s="963">
        <f>ROUND((NJ2*0.4+NK2*0.6),1)</f>
        <v>8.8000000000000007</v>
      </c>
      <c r="NN2" s="964">
        <f>ROUND(MAX((NJ2*0.4+NK2*0.6),(NJ2*0.4+NL2*0.6)),1)</f>
        <v>8.8000000000000007</v>
      </c>
      <c r="NO2" s="1004" t="str">
        <f>TEXT(NN2,"0.0")</f>
        <v>8.8</v>
      </c>
      <c r="NP2" s="965" t="str">
        <f>IF(NN2&gt;=8.5,"A",IF(NN2&gt;=8,"B+",IF(NN2&gt;=7,"B",IF(NN2&gt;=6.5,"C+",IF(NN2&gt;=5.5,"C",IF(NN2&gt;=5,"D+",IF(NN2&gt;=4,"D","F")))))))</f>
        <v>A</v>
      </c>
      <c r="NQ2" s="966">
        <f t="shared" ref="NQ2" si="188">IF(NP2="A",4,IF(NP2="B+",3.5,IF(NP2="B",3,IF(NP2="C+",2.5,IF(NP2="C",2,IF(NP2="D+",1.5,IF(NP2="D",1,0)))))))</f>
        <v>4</v>
      </c>
      <c r="NR2" s="966" t="str">
        <f t="shared" ref="NR2" si="189">TEXT(NQ2,"0.0")</f>
        <v>4.0</v>
      </c>
      <c r="NS2" s="967">
        <v>2</v>
      </c>
      <c r="NT2" s="1008">
        <v>2</v>
      </c>
      <c r="NU2" s="1001">
        <v>8.3000000000000007</v>
      </c>
      <c r="NV2" s="1003">
        <v>9</v>
      </c>
      <c r="NW2" s="1003"/>
      <c r="NX2" s="963">
        <f>ROUND((NU2*0.4+NV2*0.6),1)</f>
        <v>8.6999999999999993</v>
      </c>
      <c r="NY2" s="964">
        <f>ROUND(MAX((NU2*0.4+NV2*0.6),(NU2*0.4+NW2*0.6)),1)</f>
        <v>8.6999999999999993</v>
      </c>
      <c r="NZ2" s="1004" t="str">
        <f>TEXT(NY2,"0.0")</f>
        <v>8.7</v>
      </c>
      <c r="OA2" s="965" t="str">
        <f>IF(NY2&gt;=8.5,"A",IF(NY2&gt;=8,"B+",IF(NY2&gt;=7,"B",IF(NY2&gt;=6.5,"C+",IF(NY2&gt;=5.5,"C",IF(NY2&gt;=5,"D+",IF(NY2&gt;=4,"D","F")))))))</f>
        <v>A</v>
      </c>
      <c r="OB2" s="966">
        <f t="shared" ref="OB2" si="190">IF(OA2="A",4,IF(OA2="B+",3.5,IF(OA2="B",3,IF(OA2="C+",2.5,IF(OA2="C",2,IF(OA2="D+",1.5,IF(OA2="D",1,0)))))))</f>
        <v>4</v>
      </c>
      <c r="OC2" s="966" t="str">
        <f t="shared" ref="OC2" si="191">TEXT(OB2,"0.0")</f>
        <v>4.0</v>
      </c>
      <c r="OD2" s="967">
        <v>2</v>
      </c>
      <c r="OE2" s="1008">
        <v>2</v>
      </c>
      <c r="OF2" s="1069">
        <f>LE2+LP2+MA2+ML2+MW2+NH2+NS2+OD2</f>
        <v>18</v>
      </c>
      <c r="OG2" s="1070">
        <f>(LC2*LE2+LN2*LP2+LY2*MA2+MJ2*ML2+MU2*MW2+NF2*NH2+NQ2*NS2+OD2*OB2)/OF2</f>
        <v>3.2222222222222223</v>
      </c>
      <c r="OH2" s="1071" t="str">
        <f>TEXT(OG2,"0.00")</f>
        <v>3.22</v>
      </c>
      <c r="OI2" s="1072" t="str">
        <f>IF(AND(OG2&lt;1),"Cảnh báo KQHT","Lên lớp")</f>
        <v>Lên lớp</v>
      </c>
      <c r="OJ2" s="1082">
        <f>KK2+OF2</f>
        <v>77</v>
      </c>
      <c r="OK2" s="1083">
        <f>(CI2*CH2+GA2*FZ2+KH2*KG2+OG2*OF2)/OJ2</f>
        <v>2.779220779220779</v>
      </c>
      <c r="OL2" s="1084" t="str">
        <f>TEXT(OK2,"0.00")</f>
        <v>2.78</v>
      </c>
      <c r="OM2" s="1082">
        <f>LF2+LQ2+MB2+MM2+MX2+NI2+ NT2+OE2</f>
        <v>18</v>
      </c>
      <c r="ON2" s="1075">
        <f xml:space="preserve"> (LC2*LF2+LN2*LQ2+MB2*LY2+MJ2*MM2+MU2*MX2+NF2*NI2+NQ2*NT2+OB2*OE2)/OM2</f>
        <v>3.2222222222222223</v>
      </c>
      <c r="OO2" s="1075">
        <f xml:space="preserve"> (KZ2*LF2+LK2*LQ2+MB2*LV2+MG2*MM2+MR2*MX2+NC2*NI2+NN2*NT2+NY2*OE2)/OM2</f>
        <v>7.6777777777777771</v>
      </c>
      <c r="OP2" s="1076">
        <f>KQ2+OM2</f>
        <v>77</v>
      </c>
      <c r="OQ2" s="1079">
        <f xml:space="preserve"> (KR2*KQ2+OO2*OM2)/OP2</f>
        <v>7.0948051948051942</v>
      </c>
      <c r="OR2" s="1077">
        <f xml:space="preserve"> (KS2*KQ2+ON2*OM2)/OP2</f>
        <v>2.779220779220779</v>
      </c>
      <c r="OS2" s="1072" t="str">
        <f>IF(AND(OR2&lt;1.4),"Cảnh báo KQHT","Lên lớp")</f>
        <v>Lên lớp</v>
      </c>
      <c r="OT2" s="1078"/>
      <c r="OU2" s="1281">
        <v>7.8</v>
      </c>
      <c r="OV2" s="1339">
        <v>8</v>
      </c>
      <c r="OW2" s="1409"/>
      <c r="OX2" s="1240">
        <f>ROUND((OU2*0.4+OV2*0.6),1)</f>
        <v>7.9</v>
      </c>
      <c r="OY2" s="1241">
        <f>ROUND(MAX((OU2*0.4+OV2*0.6),(OU2*0.4+OW2*0.6)),1)</f>
        <v>7.9</v>
      </c>
      <c r="OZ2" s="1275" t="str">
        <f>TEXT(OY2,"0.0")</f>
        <v>7.9</v>
      </c>
      <c r="PA2" s="1243" t="str">
        <f>IF(OY2&gt;=8.5,"A",IF(OY2&gt;=8,"B+",IF(OY2&gt;=7,"B",IF(OY2&gt;=6.5,"C+",IF(OY2&gt;=5.5,"C",IF(OY2&gt;=5,"D+",IF(OY2&gt;=4,"D","F")))))))</f>
        <v>B</v>
      </c>
      <c r="PB2" s="1244">
        <f>IF(PA2="A",4,IF(PA2="B+",3.5,IF(PA2="B",3,IF(PA2="C+",2.5,IF(PA2="C",2,IF(PA2="D+",1.5,IF(PA2="D",1,0)))))))</f>
        <v>3</v>
      </c>
      <c r="PC2" s="1276" t="str">
        <f>TEXT(PB2,"0.0")</f>
        <v>3.0</v>
      </c>
      <c r="PD2" s="1245">
        <v>6</v>
      </c>
      <c r="PE2" s="1248">
        <v>6</v>
      </c>
      <c r="PF2" s="1257">
        <v>7.9</v>
      </c>
      <c r="PG2" s="1644">
        <v>8.3000000000000007</v>
      </c>
      <c r="PH2" s="1287">
        <f>ROUND((PF2*0.4+PG2*0.6),1)</f>
        <v>8.1</v>
      </c>
      <c r="PI2" s="1288" t="str">
        <f>TEXT(PH2,"0.0")</f>
        <v>8.1</v>
      </c>
      <c r="PJ2" s="1262" t="str">
        <f>IF(PH2&gt;=8.5,"A",IF(PH2&gt;=8,"B+",IF(PH2&gt;=7,"B",IF(PH2&gt;=6.5,"C+",IF(PH2&gt;=5.5,"C",IF(PH2&gt;=5,"D+",IF(PH2&gt;=4,"D","F")))))))</f>
        <v>B+</v>
      </c>
      <c r="PK2" s="1263">
        <f>IF(PJ2="A",4,IF(PJ2="B+",3.5,IF(PJ2="B",3,IF(PJ2="C+",2.5,IF(PJ2="C",2,IF(PJ2="D+",1.5,IF(PJ2="D",1,0)))))))</f>
        <v>3.5</v>
      </c>
      <c r="PL2" s="1263" t="str">
        <f>TEXT(PK2,"0.0")</f>
        <v>3.5</v>
      </c>
      <c r="PM2" s="1264">
        <v>5</v>
      </c>
      <c r="PN2" s="1246">
        <v>5</v>
      </c>
      <c r="PO2" s="1621">
        <f>PD2+PN2</f>
        <v>11</v>
      </c>
      <c r="PP2" s="1070">
        <f t="shared" ref="PP2:PP11" si="192">(PB2*PD2+PL2*PN2)/PO2</f>
        <v>3.2272727272727271</v>
      </c>
    </row>
    <row r="3" spans="1:432" s="20" customFormat="1" ht="20.25" customHeight="1" x14ac:dyDescent="0.25">
      <c r="A3" s="50">
        <v>12</v>
      </c>
      <c r="B3" s="33" t="s">
        <v>23</v>
      </c>
      <c r="C3" s="51" t="s">
        <v>61</v>
      </c>
      <c r="D3" s="59" t="s">
        <v>62</v>
      </c>
      <c r="E3" s="1439" t="s">
        <v>63</v>
      </c>
      <c r="G3" s="52" t="s">
        <v>64</v>
      </c>
      <c r="H3" s="33" t="s">
        <v>28</v>
      </c>
      <c r="I3" s="122" t="s">
        <v>65</v>
      </c>
      <c r="J3" s="126">
        <v>6.5</v>
      </c>
      <c r="K3" s="784" t="str">
        <f t="shared" si="0"/>
        <v>6.5</v>
      </c>
      <c r="L3" s="10" t="str">
        <f t="shared" si="1"/>
        <v>C+</v>
      </c>
      <c r="M3" s="8">
        <f t="shared" si="2"/>
        <v>2.5</v>
      </c>
      <c r="N3" s="208" t="str">
        <f t="shared" si="3"/>
        <v>2.5</v>
      </c>
      <c r="O3" s="126">
        <v>6.5</v>
      </c>
      <c r="P3" s="784" t="str">
        <f t="shared" si="4"/>
        <v>6.5</v>
      </c>
      <c r="Q3" s="10" t="str">
        <f t="shared" si="5"/>
        <v>C+</v>
      </c>
      <c r="R3" s="8">
        <f t="shared" si="6"/>
        <v>2.5</v>
      </c>
      <c r="S3" s="208" t="str">
        <f t="shared" si="7"/>
        <v>2.5</v>
      </c>
      <c r="T3" s="115">
        <v>7</v>
      </c>
      <c r="U3" s="4">
        <v>5</v>
      </c>
      <c r="V3" s="5"/>
      <c r="W3" s="6">
        <f t="shared" si="8"/>
        <v>5.8</v>
      </c>
      <c r="X3" s="7">
        <f t="shared" si="9"/>
        <v>5.8</v>
      </c>
      <c r="Y3" s="784" t="str">
        <f t="shared" si="10"/>
        <v>5.8</v>
      </c>
      <c r="Z3" s="10" t="str">
        <f t="shared" si="11"/>
        <v>C</v>
      </c>
      <c r="AA3" s="8">
        <f t="shared" si="12"/>
        <v>2</v>
      </c>
      <c r="AB3" s="8" t="str">
        <f t="shared" si="13"/>
        <v>2.0</v>
      </c>
      <c r="AC3" s="12">
        <v>3</v>
      </c>
      <c r="AD3" s="112">
        <v>3</v>
      </c>
      <c r="AE3" s="115">
        <v>6</v>
      </c>
      <c r="AF3" s="4">
        <v>4</v>
      </c>
      <c r="AG3" s="5"/>
      <c r="AH3" s="163">
        <f t="shared" si="14"/>
        <v>4.8</v>
      </c>
      <c r="AI3" s="164">
        <f t="shared" si="15"/>
        <v>4.8</v>
      </c>
      <c r="AJ3" s="786" t="str">
        <f t="shared" si="16"/>
        <v>4.8</v>
      </c>
      <c r="AK3" s="158" t="str">
        <f t="shared" si="17"/>
        <v>D</v>
      </c>
      <c r="AL3" s="165">
        <f t="shared" si="18"/>
        <v>1</v>
      </c>
      <c r="AM3" s="165" t="str">
        <f t="shared" si="19"/>
        <v>1.0</v>
      </c>
      <c r="AN3" s="378">
        <v>3</v>
      </c>
      <c r="AO3" s="314">
        <v>3</v>
      </c>
      <c r="AP3" s="119">
        <v>7</v>
      </c>
      <c r="AQ3" s="4">
        <v>5</v>
      </c>
      <c r="AR3" s="5"/>
      <c r="AS3" s="6">
        <f t="shared" si="20"/>
        <v>5.8</v>
      </c>
      <c r="AT3" s="7">
        <f t="shared" si="21"/>
        <v>5.8</v>
      </c>
      <c r="AU3" s="784" t="str">
        <f t="shared" si="22"/>
        <v>5.8</v>
      </c>
      <c r="AV3" s="10" t="str">
        <f t="shared" si="23"/>
        <v>C</v>
      </c>
      <c r="AW3" s="8">
        <f t="shared" si="24"/>
        <v>2</v>
      </c>
      <c r="AX3" s="8" t="str">
        <f t="shared" si="25"/>
        <v>2.0</v>
      </c>
      <c r="AY3" s="12">
        <v>3</v>
      </c>
      <c r="AZ3" s="112">
        <v>3</v>
      </c>
      <c r="BA3" s="115">
        <v>7</v>
      </c>
      <c r="BB3" s="4">
        <v>6</v>
      </c>
      <c r="BC3" s="5"/>
      <c r="BD3" s="6">
        <f t="shared" si="26"/>
        <v>6.4</v>
      </c>
      <c r="BE3" s="7">
        <f t="shared" si="27"/>
        <v>6.4</v>
      </c>
      <c r="BF3" s="784" t="str">
        <f t="shared" si="28"/>
        <v>6.4</v>
      </c>
      <c r="BG3" s="10" t="str">
        <f t="shared" si="29"/>
        <v>C</v>
      </c>
      <c r="BH3" s="8">
        <f t="shared" si="30"/>
        <v>2</v>
      </c>
      <c r="BI3" s="8" t="str">
        <f t="shared" si="31"/>
        <v>2.0</v>
      </c>
      <c r="BJ3" s="12">
        <v>4</v>
      </c>
      <c r="BK3" s="112">
        <v>4</v>
      </c>
      <c r="BL3" s="243">
        <v>6.1</v>
      </c>
      <c r="BM3" s="244">
        <v>6</v>
      </c>
      <c r="BN3" s="244"/>
      <c r="BO3" s="6">
        <f t="shared" si="32"/>
        <v>6</v>
      </c>
      <c r="BP3" s="7">
        <f t="shared" si="33"/>
        <v>6</v>
      </c>
      <c r="BQ3" s="784" t="str">
        <f t="shared" si="34"/>
        <v>6.0</v>
      </c>
      <c r="BR3" s="10" t="str">
        <f t="shared" si="35"/>
        <v>C</v>
      </c>
      <c r="BS3" s="8">
        <f t="shared" si="36"/>
        <v>2</v>
      </c>
      <c r="BT3" s="8" t="str">
        <f t="shared" si="37"/>
        <v>2.0</v>
      </c>
      <c r="BU3" s="12">
        <v>3</v>
      </c>
      <c r="BV3" s="110">
        <v>3</v>
      </c>
      <c r="BW3" s="243">
        <v>6.3</v>
      </c>
      <c r="BX3" s="337"/>
      <c r="BY3" s="334">
        <v>6</v>
      </c>
      <c r="BZ3" s="6">
        <f t="shared" si="38"/>
        <v>2.5</v>
      </c>
      <c r="CA3" s="104">
        <f t="shared" si="39"/>
        <v>6.1</v>
      </c>
      <c r="CB3" s="784" t="str">
        <f t="shared" si="40"/>
        <v>6.1</v>
      </c>
      <c r="CC3" s="102" t="str">
        <f t="shared" si="41"/>
        <v>C</v>
      </c>
      <c r="CD3" s="103">
        <f t="shared" si="42"/>
        <v>2</v>
      </c>
      <c r="CE3" s="103" t="str">
        <f t="shared" si="43"/>
        <v>2.0</v>
      </c>
      <c r="CF3" s="12">
        <v>2</v>
      </c>
      <c r="CG3" s="110">
        <v>2</v>
      </c>
      <c r="CH3" s="365">
        <f t="shared" si="44"/>
        <v>18</v>
      </c>
      <c r="CI3" s="363">
        <f t="shared" si="45"/>
        <v>1.8333333333333333</v>
      </c>
      <c r="CJ3" s="355" t="str">
        <f t="shared" si="46"/>
        <v>1.83</v>
      </c>
      <c r="CK3" s="356" t="str">
        <f t="shared" si="47"/>
        <v>Lên lớp</v>
      </c>
      <c r="CL3" s="357">
        <f t="shared" si="48"/>
        <v>18</v>
      </c>
      <c r="CM3" s="358">
        <f t="shared" si="49"/>
        <v>1.8333333333333333</v>
      </c>
      <c r="CN3" s="356" t="str">
        <f t="shared" si="50"/>
        <v>Lên lớp</v>
      </c>
      <c r="CO3" s="288"/>
      <c r="CP3" s="248">
        <v>2.2999999999999998</v>
      </c>
      <c r="CQ3" s="244"/>
      <c r="CR3" s="244"/>
      <c r="CS3" s="6">
        <f t="shared" si="51"/>
        <v>0.9</v>
      </c>
      <c r="CT3" s="104">
        <f t="shared" si="52"/>
        <v>0.9</v>
      </c>
      <c r="CU3" s="784" t="str">
        <f t="shared" si="53"/>
        <v>0.9</v>
      </c>
      <c r="CV3" s="102" t="str">
        <f t="shared" si="54"/>
        <v>F</v>
      </c>
      <c r="CW3" s="103">
        <f t="shared" si="55"/>
        <v>0</v>
      </c>
      <c r="CX3" s="103" t="str">
        <f t="shared" si="56"/>
        <v>0.0</v>
      </c>
      <c r="CY3" s="12">
        <v>2</v>
      </c>
      <c r="CZ3" s="311"/>
      <c r="DA3" s="120">
        <v>5.6</v>
      </c>
      <c r="DB3" s="21">
        <v>5</v>
      </c>
      <c r="DC3" s="21"/>
      <c r="DD3" s="6">
        <f t="shared" si="57"/>
        <v>5.2</v>
      </c>
      <c r="DE3" s="104">
        <f t="shared" si="58"/>
        <v>5.2</v>
      </c>
      <c r="DF3" s="784" t="str">
        <f t="shared" si="59"/>
        <v>5.2</v>
      </c>
      <c r="DG3" s="102" t="str">
        <f t="shared" si="60"/>
        <v>D+</v>
      </c>
      <c r="DH3" s="103">
        <f t="shared" si="61"/>
        <v>1.5</v>
      </c>
      <c r="DI3" s="103" t="str">
        <f t="shared" si="62"/>
        <v>1.5</v>
      </c>
      <c r="DJ3" s="12">
        <v>3</v>
      </c>
      <c r="DK3" s="488">
        <v>3</v>
      </c>
      <c r="DL3" s="285">
        <v>6.2</v>
      </c>
      <c r="DM3" s="244">
        <v>4</v>
      </c>
      <c r="DN3" s="244"/>
      <c r="DO3" s="6">
        <f t="shared" si="63"/>
        <v>4.9000000000000004</v>
      </c>
      <c r="DP3" s="104">
        <f t="shared" si="64"/>
        <v>4.9000000000000004</v>
      </c>
      <c r="DQ3" s="784" t="str">
        <f t="shared" si="65"/>
        <v>4.9</v>
      </c>
      <c r="DR3" s="102" t="str">
        <f t="shared" si="66"/>
        <v>D</v>
      </c>
      <c r="DS3" s="103">
        <f t="shared" si="67"/>
        <v>1</v>
      </c>
      <c r="DT3" s="103" t="str">
        <f t="shared" si="68"/>
        <v>1.0</v>
      </c>
      <c r="DU3" s="12">
        <v>2</v>
      </c>
      <c r="DV3" s="311">
        <v>2</v>
      </c>
      <c r="DW3" s="243">
        <v>6.6</v>
      </c>
      <c r="DX3" s="244">
        <v>6</v>
      </c>
      <c r="DY3" s="244"/>
      <c r="DZ3" s="6">
        <f t="shared" si="69"/>
        <v>6.2</v>
      </c>
      <c r="EA3" s="104">
        <f t="shared" si="70"/>
        <v>6.2</v>
      </c>
      <c r="EB3" s="784" t="str">
        <f t="shared" si="71"/>
        <v>6.2</v>
      </c>
      <c r="EC3" s="102" t="str">
        <f t="shared" si="72"/>
        <v>C</v>
      </c>
      <c r="ED3" s="103">
        <f t="shared" si="73"/>
        <v>2</v>
      </c>
      <c r="EE3" s="103" t="str">
        <f t="shared" si="74"/>
        <v>2.0</v>
      </c>
      <c r="EF3" s="12">
        <v>2</v>
      </c>
      <c r="EG3" s="311">
        <v>2</v>
      </c>
      <c r="EH3" s="243">
        <v>5.3</v>
      </c>
      <c r="EI3" s="244">
        <v>8</v>
      </c>
      <c r="EJ3" s="244"/>
      <c r="EK3" s="6">
        <f t="shared" si="75"/>
        <v>6.9</v>
      </c>
      <c r="EL3" s="104">
        <f t="shared" si="76"/>
        <v>6.9</v>
      </c>
      <c r="EM3" s="784" t="str">
        <f t="shared" si="77"/>
        <v>6.9</v>
      </c>
      <c r="EN3" s="102" t="str">
        <f t="shared" si="78"/>
        <v>C+</v>
      </c>
      <c r="EO3" s="103">
        <f t="shared" si="79"/>
        <v>2.5</v>
      </c>
      <c r="EP3" s="103" t="str">
        <f t="shared" si="80"/>
        <v>2.5</v>
      </c>
      <c r="EQ3" s="12">
        <v>4</v>
      </c>
      <c r="ER3" s="311">
        <v>4</v>
      </c>
      <c r="ES3" s="243">
        <v>6.4</v>
      </c>
      <c r="ET3" s="244">
        <v>6</v>
      </c>
      <c r="EU3" s="244"/>
      <c r="EV3" s="6">
        <f t="shared" si="81"/>
        <v>6.2</v>
      </c>
      <c r="EW3" s="104">
        <f t="shared" si="82"/>
        <v>6.2</v>
      </c>
      <c r="EX3" s="784" t="str">
        <f t="shared" si="83"/>
        <v>6.2</v>
      </c>
      <c r="EY3" s="102" t="str">
        <f t="shared" si="84"/>
        <v>C</v>
      </c>
      <c r="EZ3" s="103">
        <f t="shared" si="85"/>
        <v>2</v>
      </c>
      <c r="FA3" s="103" t="str">
        <f t="shared" si="86"/>
        <v>2.0</v>
      </c>
      <c r="FB3" s="12">
        <v>2</v>
      </c>
      <c r="FC3" s="311">
        <v>2</v>
      </c>
      <c r="FD3" s="1521">
        <v>0</v>
      </c>
      <c r="FE3" s="701"/>
      <c r="FF3" s="701"/>
      <c r="FG3" s="424">
        <f t="shared" si="87"/>
        <v>0</v>
      </c>
      <c r="FH3" s="425">
        <f t="shared" si="88"/>
        <v>0</v>
      </c>
      <c r="FI3" s="1096" t="str">
        <f t="shared" si="89"/>
        <v>0.0</v>
      </c>
      <c r="FJ3" s="102" t="str">
        <f t="shared" si="90"/>
        <v>F</v>
      </c>
      <c r="FK3" s="103">
        <f t="shared" si="91"/>
        <v>0</v>
      </c>
      <c r="FL3" s="103" t="str">
        <f t="shared" si="92"/>
        <v>0.0</v>
      </c>
      <c r="FM3" s="12">
        <v>3</v>
      </c>
      <c r="FN3" s="311"/>
      <c r="FO3" s="285">
        <v>6.4</v>
      </c>
      <c r="FP3" s="315"/>
      <c r="FQ3" s="244">
        <v>5</v>
      </c>
      <c r="FR3" s="6">
        <f t="shared" si="93"/>
        <v>2.6</v>
      </c>
      <c r="FS3" s="104">
        <f t="shared" si="94"/>
        <v>5.6</v>
      </c>
      <c r="FT3" s="784" t="str">
        <f t="shared" si="95"/>
        <v>5.6</v>
      </c>
      <c r="FU3" s="102" t="str">
        <f t="shared" si="96"/>
        <v>C</v>
      </c>
      <c r="FV3" s="103">
        <f t="shared" si="97"/>
        <v>2</v>
      </c>
      <c r="FW3" s="103" t="str">
        <f t="shared" si="98"/>
        <v>2.0</v>
      </c>
      <c r="FX3" s="12">
        <v>3</v>
      </c>
      <c r="FY3" s="311">
        <v>3</v>
      </c>
      <c r="FZ3" s="559">
        <f t="shared" si="99"/>
        <v>21</v>
      </c>
      <c r="GA3" s="354">
        <f t="shared" si="100"/>
        <v>1.4523809523809523</v>
      </c>
      <c r="GB3" s="355" t="str">
        <f t="shared" si="101"/>
        <v>1.45</v>
      </c>
      <c r="GC3" s="344" t="str">
        <f t="shared" si="102"/>
        <v>Lên lớp</v>
      </c>
      <c r="GD3" s="559">
        <f t="shared" si="103"/>
        <v>39</v>
      </c>
      <c r="GE3" s="354">
        <f t="shared" si="104"/>
        <v>1.6282051282051282</v>
      </c>
      <c r="GF3" s="355" t="str">
        <f t="shared" si="105"/>
        <v>1.63</v>
      </c>
      <c r="GG3" s="661">
        <f t="shared" si="106"/>
        <v>34</v>
      </c>
      <c r="GH3" s="789">
        <f t="shared" si="107"/>
        <v>5.8705882352941181</v>
      </c>
      <c r="GI3" s="662">
        <f t="shared" si="108"/>
        <v>1.8676470588235294</v>
      </c>
      <c r="GJ3" s="663" t="str">
        <f t="shared" si="109"/>
        <v>Lên lớp</v>
      </c>
      <c r="GK3" s="288"/>
      <c r="GL3" s="706">
        <v>7.7</v>
      </c>
      <c r="GM3" s="420">
        <v>4</v>
      </c>
      <c r="GN3" s="420"/>
      <c r="GO3" s="6">
        <f t="shared" si="110"/>
        <v>5.5</v>
      </c>
      <c r="GP3" s="104">
        <f t="shared" si="111"/>
        <v>5.5</v>
      </c>
      <c r="GQ3" s="784" t="str">
        <f t="shared" si="112"/>
        <v>5.5</v>
      </c>
      <c r="GR3" s="540" t="str">
        <f t="shared" si="113"/>
        <v>C</v>
      </c>
      <c r="GS3" s="539">
        <f t="shared" si="114"/>
        <v>2</v>
      </c>
      <c r="GT3" s="539" t="str">
        <f t="shared" si="115"/>
        <v>2.0</v>
      </c>
      <c r="GU3" s="12">
        <v>2</v>
      </c>
      <c r="GV3" s="110">
        <v>2</v>
      </c>
      <c r="GW3" s="706">
        <v>6.6</v>
      </c>
      <c r="GX3" s="420">
        <v>6</v>
      </c>
      <c r="GY3" s="420"/>
      <c r="GZ3" s="6">
        <f t="shared" si="116"/>
        <v>6.2</v>
      </c>
      <c r="HA3" s="104">
        <f t="shared" si="117"/>
        <v>6.2</v>
      </c>
      <c r="HB3" s="784" t="str">
        <f t="shared" si="118"/>
        <v>6.2</v>
      </c>
      <c r="HC3" s="540" t="str">
        <f t="shared" si="119"/>
        <v>C</v>
      </c>
      <c r="HD3" s="539">
        <f t="shared" si="120"/>
        <v>2</v>
      </c>
      <c r="HE3" s="539" t="str">
        <f t="shared" si="121"/>
        <v>2.0</v>
      </c>
      <c r="HF3" s="12">
        <v>2</v>
      </c>
      <c r="HG3" s="110">
        <v>2</v>
      </c>
      <c r="HH3" s="706">
        <v>5</v>
      </c>
      <c r="HI3" s="420">
        <v>7</v>
      </c>
      <c r="HJ3" s="420"/>
      <c r="HK3" s="6">
        <f t="shared" si="122"/>
        <v>6.2</v>
      </c>
      <c r="HL3" s="104">
        <f t="shared" si="123"/>
        <v>6.2</v>
      </c>
      <c r="HM3" s="784" t="str">
        <f t="shared" si="124"/>
        <v>6.2</v>
      </c>
      <c r="HN3" s="540" t="str">
        <f t="shared" si="125"/>
        <v>C</v>
      </c>
      <c r="HO3" s="539">
        <f t="shared" si="126"/>
        <v>2</v>
      </c>
      <c r="HP3" s="539" t="str">
        <f t="shared" si="127"/>
        <v>2.0</v>
      </c>
      <c r="HQ3" s="12">
        <v>3</v>
      </c>
      <c r="HR3" s="110">
        <v>3</v>
      </c>
      <c r="HS3" s="706">
        <v>7</v>
      </c>
      <c r="HT3" s="420">
        <v>5</v>
      </c>
      <c r="HU3" s="420"/>
      <c r="HV3" s="6">
        <f t="shared" si="128"/>
        <v>5.8</v>
      </c>
      <c r="HW3" s="104">
        <f t="shared" si="129"/>
        <v>5.8</v>
      </c>
      <c r="HX3" s="784" t="str">
        <f t="shared" si="130"/>
        <v>5.8</v>
      </c>
      <c r="HY3" s="540" t="str">
        <f t="shared" si="131"/>
        <v>C</v>
      </c>
      <c r="HZ3" s="539">
        <f t="shared" si="132"/>
        <v>2</v>
      </c>
      <c r="IA3" s="539" t="str">
        <f t="shared" si="133"/>
        <v>2.0</v>
      </c>
      <c r="IB3" s="12">
        <v>3</v>
      </c>
      <c r="IC3" s="110">
        <v>3</v>
      </c>
      <c r="ID3" s="774">
        <v>0</v>
      </c>
      <c r="IE3" s="420"/>
      <c r="IF3" s="420"/>
      <c r="IG3" s="6">
        <f t="shared" si="134"/>
        <v>0</v>
      </c>
      <c r="IH3" s="104">
        <f t="shared" si="135"/>
        <v>0</v>
      </c>
      <c r="II3" s="784" t="str">
        <f t="shared" si="136"/>
        <v>0.0</v>
      </c>
      <c r="IJ3" s="540" t="str">
        <f t="shared" si="137"/>
        <v>F</v>
      </c>
      <c r="IK3" s="539">
        <f t="shared" si="138"/>
        <v>0</v>
      </c>
      <c r="IL3" s="539" t="str">
        <f t="shared" si="139"/>
        <v>0.0</v>
      </c>
      <c r="IM3" s="12">
        <v>3</v>
      </c>
      <c r="IN3" s="110"/>
      <c r="IO3" s="316">
        <v>7.3</v>
      </c>
      <c r="IP3" s="420"/>
      <c r="IQ3" s="420">
        <v>7</v>
      </c>
      <c r="IR3" s="6">
        <f t="shared" si="140"/>
        <v>2.9</v>
      </c>
      <c r="IS3" s="104">
        <f t="shared" si="141"/>
        <v>7.1</v>
      </c>
      <c r="IT3" s="784" t="str">
        <f t="shared" si="142"/>
        <v>7.1</v>
      </c>
      <c r="IU3" s="540" t="str">
        <f t="shared" si="143"/>
        <v>B</v>
      </c>
      <c r="IV3" s="539">
        <f t="shared" si="144"/>
        <v>3</v>
      </c>
      <c r="IW3" s="539" t="str">
        <f t="shared" si="145"/>
        <v>3.0</v>
      </c>
      <c r="IX3" s="12">
        <v>2</v>
      </c>
      <c r="IY3" s="110">
        <v>2</v>
      </c>
      <c r="IZ3" s="848">
        <v>6.6</v>
      </c>
      <c r="JA3" s="420">
        <v>7</v>
      </c>
      <c r="JB3" s="420"/>
      <c r="JC3" s="6">
        <f t="shared" si="146"/>
        <v>6.8</v>
      </c>
      <c r="JD3" s="104">
        <f t="shared" si="147"/>
        <v>6.8</v>
      </c>
      <c r="JE3" s="784" t="str">
        <f t="shared" si="148"/>
        <v>6.8</v>
      </c>
      <c r="JF3" s="540" t="str">
        <f t="shared" si="149"/>
        <v>C+</v>
      </c>
      <c r="JG3" s="539">
        <f t="shared" si="150"/>
        <v>2.5</v>
      </c>
      <c r="JH3" s="539" t="str">
        <f t="shared" si="151"/>
        <v>2.5</v>
      </c>
      <c r="JI3" s="12">
        <v>3</v>
      </c>
      <c r="JJ3" s="110">
        <v>3</v>
      </c>
      <c r="JK3" s="706">
        <v>6.4</v>
      </c>
      <c r="JL3" s="834">
        <v>5</v>
      </c>
      <c r="JM3" s="420"/>
      <c r="JN3" s="6">
        <f t="shared" si="152"/>
        <v>5.6</v>
      </c>
      <c r="JO3" s="104">
        <f t="shared" si="153"/>
        <v>5.6</v>
      </c>
      <c r="JP3" s="784" t="str">
        <f t="shared" si="154"/>
        <v>5.6</v>
      </c>
      <c r="JQ3" s="540" t="str">
        <f t="shared" si="155"/>
        <v>C</v>
      </c>
      <c r="JR3" s="539">
        <f t="shared" si="156"/>
        <v>2</v>
      </c>
      <c r="JS3" s="539" t="str">
        <f t="shared" si="157"/>
        <v>2.0</v>
      </c>
      <c r="JT3" s="12">
        <v>1</v>
      </c>
      <c r="JU3" s="110">
        <v>1</v>
      </c>
      <c r="JV3" s="706">
        <v>5.6</v>
      </c>
      <c r="JW3" s="895">
        <v>7</v>
      </c>
      <c r="JX3" s="297"/>
      <c r="JY3" s="6">
        <f t="shared" si="158"/>
        <v>6.4</v>
      </c>
      <c r="JZ3" s="104">
        <f t="shared" si="159"/>
        <v>6.4</v>
      </c>
      <c r="KA3" s="784" t="str">
        <f t="shared" si="160"/>
        <v>6.4</v>
      </c>
      <c r="KB3" s="540" t="str">
        <f t="shared" si="161"/>
        <v>C</v>
      </c>
      <c r="KC3" s="539">
        <f t="shared" si="162"/>
        <v>2</v>
      </c>
      <c r="KD3" s="539" t="str">
        <f t="shared" si="163"/>
        <v>2.0</v>
      </c>
      <c r="KE3" s="12">
        <v>1</v>
      </c>
      <c r="KF3" s="110">
        <v>1</v>
      </c>
      <c r="KG3" s="920">
        <f t="shared" si="164"/>
        <v>20</v>
      </c>
      <c r="KH3" s="922">
        <f t="shared" si="165"/>
        <v>1.875</v>
      </c>
      <c r="KI3" s="924" t="str">
        <f t="shared" si="166"/>
        <v>1.88</v>
      </c>
      <c r="KJ3" s="928" t="str">
        <f t="shared" si="167"/>
        <v>Lên lớp</v>
      </c>
      <c r="KK3" s="931">
        <f t="shared" si="168"/>
        <v>59</v>
      </c>
      <c r="KL3" s="922">
        <f t="shared" si="169"/>
        <v>1.7118644067796611</v>
      </c>
      <c r="KM3" s="924" t="str">
        <f t="shared" si="170"/>
        <v>1.71</v>
      </c>
      <c r="KN3" s="932">
        <f t="shared" si="171"/>
        <v>17</v>
      </c>
      <c r="KO3" s="840">
        <f t="shared" si="172"/>
        <v>6.2352941176470589</v>
      </c>
      <c r="KP3" s="933">
        <f t="shared" si="173"/>
        <v>2.2058823529411766</v>
      </c>
      <c r="KQ3" s="934">
        <f t="shared" si="174"/>
        <v>51</v>
      </c>
      <c r="KR3" s="935">
        <f t="shared" si="175"/>
        <v>5.9921568627450981</v>
      </c>
      <c r="KS3" s="936">
        <f t="shared" si="176"/>
        <v>1.9803921568627452</v>
      </c>
      <c r="KT3" s="928" t="str">
        <f t="shared" si="177"/>
        <v>Lên lớp</v>
      </c>
      <c r="KU3" s="113"/>
      <c r="KV3" s="848">
        <v>6.4</v>
      </c>
      <c r="KW3" s="420">
        <v>3</v>
      </c>
      <c r="KX3" s="1058"/>
      <c r="KY3" s="723">
        <f t="shared" ref="KY3:KY11" si="193">ROUND((KV3*0.4+KW3*0.6),1)</f>
        <v>4.4000000000000004</v>
      </c>
      <c r="KZ3" s="724">
        <f t="shared" ref="KZ3:KZ11" si="194">ROUND(MAX((KV3*0.4+KW3*0.6),(KV3*0.4+KX3*0.6)),1)</f>
        <v>4.4000000000000004</v>
      </c>
      <c r="LA3" s="799" t="str">
        <f t="shared" ref="LA3:LA11" si="195">TEXT(KZ3,"0.0")</f>
        <v>4.4</v>
      </c>
      <c r="LB3" s="725" t="str">
        <f t="shared" ref="LB3:LB11" si="196">IF(KZ3&gt;=8.5,"A",IF(KZ3&gt;=8,"B+",IF(KZ3&gt;=7,"B",IF(KZ3&gt;=6.5,"C+",IF(KZ3&gt;=5.5,"C",IF(KZ3&gt;=5,"D+",IF(KZ3&gt;=4,"D","F")))))))</f>
        <v>D</v>
      </c>
      <c r="LC3" s="726">
        <f t="shared" ref="LC3:LC11" si="197">IF(LB3="A",4,IF(LB3="B+",3.5,IF(LB3="B",3,IF(LB3="C+",2.5,IF(LB3="C",2,IF(LB3="D+",1.5,IF(LB3="D",1,0)))))))</f>
        <v>1</v>
      </c>
      <c r="LD3" s="726" t="str">
        <f t="shared" ref="LD3:LD11" si="198">TEXT(LC3,"0.0")</f>
        <v>1.0</v>
      </c>
      <c r="LE3" s="727">
        <v>2</v>
      </c>
      <c r="LF3" s="728">
        <v>2</v>
      </c>
      <c r="LG3" s="848">
        <v>8.1999999999999993</v>
      </c>
      <c r="LH3" s="420">
        <v>7</v>
      </c>
      <c r="LI3" s="420"/>
      <c r="LJ3" s="723">
        <f t="shared" ref="LJ3:LJ11" si="199">ROUND((LG3*0.4+LH3*0.6),1)</f>
        <v>7.5</v>
      </c>
      <c r="LK3" s="724">
        <f t="shared" ref="LK3:LK11" si="200">ROUND(MAX((LG3*0.4+LH3*0.6),(LG3*0.4+LI3*0.6)),1)</f>
        <v>7.5</v>
      </c>
      <c r="LL3" s="799" t="str">
        <f t="shared" ref="LL3:LL11" si="201">TEXT(LK3,"0.0")</f>
        <v>7.5</v>
      </c>
      <c r="LM3" s="725" t="str">
        <f t="shared" ref="LM3:LM11" si="202">IF(LK3&gt;=8.5,"A",IF(LK3&gt;=8,"B+",IF(LK3&gt;=7,"B",IF(LK3&gt;=6.5,"C+",IF(LK3&gt;=5.5,"C",IF(LK3&gt;=5,"D+",IF(LK3&gt;=4,"D","F")))))))</f>
        <v>B</v>
      </c>
      <c r="LN3" s="726">
        <f t="shared" si="180"/>
        <v>3</v>
      </c>
      <c r="LO3" s="726" t="str">
        <f t="shared" ref="LO3:LO11" si="203">TEXT(LN3,"0.0")</f>
        <v>3.0</v>
      </c>
      <c r="LP3" s="727">
        <v>2</v>
      </c>
      <c r="LQ3" s="728">
        <v>2</v>
      </c>
      <c r="LR3" s="706">
        <v>5.4</v>
      </c>
      <c r="LS3" s="420">
        <v>7</v>
      </c>
      <c r="LT3" s="1101"/>
      <c r="LU3" s="6">
        <f t="shared" ref="LU3:LU11" si="204">ROUND((LR3*0.4+LS3*0.6),1)</f>
        <v>6.4</v>
      </c>
      <c r="LV3" s="104">
        <f t="shared" ref="LV3:LV11" si="205">ROUND(MAX((LR3*0.4+LS3*0.6),(LR3*0.4+LT3*0.6)),1)</f>
        <v>6.4</v>
      </c>
      <c r="LW3" s="784" t="str">
        <f t="shared" ref="LW3:LW11" si="206">TEXT(LV3,"0.0")</f>
        <v>6.4</v>
      </c>
      <c r="LX3" s="540" t="str">
        <f t="shared" ref="LX3:LX11" si="207">IF(LV3&gt;=8.5,"A",IF(LV3&gt;=8,"B+",IF(LV3&gt;=7,"B",IF(LV3&gt;=6.5,"C+",IF(LV3&gt;=5.5,"C",IF(LV3&gt;=5,"D+",IF(LV3&gt;=4,"D","F")))))))</f>
        <v>C</v>
      </c>
      <c r="LY3" s="539">
        <f t="shared" ref="LY3:LY11" si="208">IF(LX3="A",4,IF(LX3="B+",3.5,IF(LX3="B",3,IF(LX3="C+",2.5,IF(LX3="C",2,IF(LX3="D+",1.5,IF(LX3="D",1,0)))))))</f>
        <v>2</v>
      </c>
      <c r="LZ3" s="539" t="str">
        <f t="shared" ref="LZ3:LZ11" si="209">TEXT(LY3,"0.0")</f>
        <v>2.0</v>
      </c>
      <c r="MA3" s="12">
        <v>4</v>
      </c>
      <c r="MB3" s="110">
        <v>4</v>
      </c>
      <c r="MC3" s="848">
        <v>7</v>
      </c>
      <c r="MD3" s="420">
        <v>7</v>
      </c>
      <c r="ME3" s="420"/>
      <c r="MF3" s="900">
        <f t="shared" ref="MF3:MF10" si="210">ROUND((MC3*0.4+MD3*0.6),1)</f>
        <v>7</v>
      </c>
      <c r="MG3" s="902">
        <f t="shared" ref="MG3:MG10" si="211">ROUND(MAX((MC3*0.4+MD3*0.6),(MC3*0.4+ME3*0.6)),1)</f>
        <v>7</v>
      </c>
      <c r="MH3" s="904" t="str">
        <f t="shared" ref="MH3:MH10" si="212">TEXT(MG3,"0.0")</f>
        <v>7.0</v>
      </c>
      <c r="MI3" s="906" t="str">
        <f t="shared" ref="MI3:MI10" si="213">IF(MG3&gt;=8.5,"A",IF(MG3&gt;=8,"B+",IF(MG3&gt;=7,"B",IF(MG3&gt;=6.5,"C+",IF(MG3&gt;=5.5,"C",IF(MG3&gt;=5,"D+",IF(MG3&gt;=4,"D","F")))))))</f>
        <v>B</v>
      </c>
      <c r="MJ3" s="908">
        <f t="shared" ref="MJ3:MJ10" si="214">IF(MI3="A",4,IF(MI3="B+",3.5,IF(MI3="B",3,IF(MI3="C+",2.5,IF(MI3="C",2,IF(MI3="D+",1.5,IF(MI3="D",1,0)))))))</f>
        <v>3</v>
      </c>
      <c r="MK3" s="908" t="str">
        <f t="shared" si="183"/>
        <v>3.0</v>
      </c>
      <c r="ML3" s="729">
        <v>2</v>
      </c>
      <c r="MM3" s="910">
        <v>2</v>
      </c>
      <c r="MN3" s="706">
        <v>7</v>
      </c>
      <c r="MO3" s="297">
        <v>7.5</v>
      </c>
      <c r="MP3" s="297"/>
      <c r="MQ3" s="900">
        <f t="shared" ref="MQ3:MQ10" si="215">ROUND((MN3*0.4+MO3*0.6),1)</f>
        <v>7.3</v>
      </c>
      <c r="MR3" s="902">
        <f t="shared" ref="MR3:MR10" si="216">ROUND(MAX((MN3*0.4+MO3*0.6),(MN3*0.4+MP3*0.6)),1)</f>
        <v>7.3</v>
      </c>
      <c r="MS3" s="904" t="str">
        <f t="shared" ref="MS3:MS10" si="217">TEXT(MR3,"0.0")</f>
        <v>7.3</v>
      </c>
      <c r="MT3" s="906" t="str">
        <f t="shared" ref="MT3:MT10" si="218">IF(MR3&gt;=8.5,"A",IF(MR3&gt;=8,"B+",IF(MR3&gt;=7,"B",IF(MR3&gt;=6.5,"C+",IF(MR3&gt;=5.5,"C",IF(MR3&gt;=5,"D+",IF(MR3&gt;=4,"D","F")))))))</f>
        <v>B</v>
      </c>
      <c r="MU3" s="908">
        <f t="shared" ref="MU3:MU10" si="219">IF(MT3="A",4,IF(MT3="B+",3.5,IF(MT3="B",3,IF(MT3="C+",2.5,IF(MT3="C",2,IF(MT3="D+",1.5,IF(MT3="D",1,0)))))))</f>
        <v>3</v>
      </c>
      <c r="MV3" s="908" t="str">
        <f t="shared" ref="MV3:MV10" si="220">TEXT(MU3,"0.0")</f>
        <v>3.0</v>
      </c>
      <c r="MW3" s="729">
        <v>2</v>
      </c>
      <c r="MX3" s="910">
        <v>2</v>
      </c>
      <c r="MY3" s="706">
        <v>6</v>
      </c>
      <c r="MZ3" s="420">
        <v>6</v>
      </c>
      <c r="NA3" s="420"/>
      <c r="NB3" s="900">
        <f t="shared" ref="NB3:NB10" si="221">ROUND((MY3*0.4+MZ3*0.6),1)</f>
        <v>6</v>
      </c>
      <c r="NC3" s="902">
        <f t="shared" ref="NC3:NC10" si="222">ROUND(MAX((MY3*0.4+MZ3*0.6),(MY3*0.4+NA3*0.6)),1)</f>
        <v>6</v>
      </c>
      <c r="ND3" s="904" t="str">
        <f t="shared" ref="ND3:ND10" si="223">TEXT(NC3,"0.0")</f>
        <v>6.0</v>
      </c>
      <c r="NE3" s="906" t="str">
        <f t="shared" ref="NE3:NE10" si="224">IF(NC3&gt;=8.5,"A",IF(NC3&gt;=8,"B+",IF(NC3&gt;=7,"B",IF(NC3&gt;=6.5,"C+",IF(NC3&gt;=5.5,"C",IF(NC3&gt;=5,"D+",IF(NC3&gt;=4,"D","F")))))))</f>
        <v>C</v>
      </c>
      <c r="NF3" s="908">
        <f t="shared" ref="NF3:NF10" si="225">IF(NE3="A",4,IF(NE3="B+",3.5,IF(NE3="B",3,IF(NE3="C+",2.5,IF(NE3="C",2,IF(NE3="D+",1.5,IF(NE3="D",1,0)))))))</f>
        <v>2</v>
      </c>
      <c r="NG3" s="908" t="str">
        <f t="shared" ref="NG3:NG10" si="226">TEXT(NF3,"0.0")</f>
        <v>2.0</v>
      </c>
      <c r="NH3" s="729">
        <v>2</v>
      </c>
      <c r="NI3" s="910">
        <v>2</v>
      </c>
      <c r="NJ3" s="706">
        <v>6</v>
      </c>
      <c r="NK3" s="420">
        <v>6</v>
      </c>
      <c r="NL3" s="420"/>
      <c r="NM3" s="900">
        <f t="shared" ref="NM3:NM10" si="227">ROUND((NJ3*0.4+NK3*0.6),1)</f>
        <v>6</v>
      </c>
      <c r="NN3" s="902">
        <f t="shared" ref="NN3:NN10" si="228">ROUND(MAX((NJ3*0.4+NK3*0.6),(NJ3*0.4+NL3*0.6)),1)</f>
        <v>6</v>
      </c>
      <c r="NO3" s="904" t="str">
        <f t="shared" ref="NO3:NO10" si="229">TEXT(NN3,"0.0")</f>
        <v>6.0</v>
      </c>
      <c r="NP3" s="906" t="str">
        <f t="shared" ref="NP3:NP10" si="230">IF(NN3&gt;=8.5,"A",IF(NN3&gt;=8,"B+",IF(NN3&gt;=7,"B",IF(NN3&gt;=6.5,"C+",IF(NN3&gt;=5.5,"C",IF(NN3&gt;=5,"D+",IF(NN3&gt;=4,"D","F")))))))</f>
        <v>C</v>
      </c>
      <c r="NQ3" s="908">
        <f t="shared" ref="NQ3:NQ10" si="231">IF(NP3="A",4,IF(NP3="B+",3.5,IF(NP3="B",3,IF(NP3="C+",2.5,IF(NP3="C",2,IF(NP3="D+",1.5,IF(NP3="D",1,0)))))))</f>
        <v>2</v>
      </c>
      <c r="NR3" s="908" t="str">
        <f t="shared" ref="NR3:NR10" si="232">TEXT(NQ3,"0.0")</f>
        <v>2.0</v>
      </c>
      <c r="NS3" s="729">
        <v>2</v>
      </c>
      <c r="NT3" s="910">
        <v>2</v>
      </c>
      <c r="NU3" s="706">
        <v>6</v>
      </c>
      <c r="NV3" s="420">
        <v>6</v>
      </c>
      <c r="NW3" s="420"/>
      <c r="NX3" s="900">
        <f t="shared" ref="NX3:NX10" si="233">ROUND((NU3*0.4+NV3*0.6),1)</f>
        <v>6</v>
      </c>
      <c r="NY3" s="902">
        <f t="shared" ref="NY3:NY10" si="234">ROUND(MAX((NU3*0.4+NV3*0.6),(NU3*0.4+NW3*0.6)),1)</f>
        <v>6</v>
      </c>
      <c r="NZ3" s="904" t="str">
        <f t="shared" ref="NZ3:NZ10" si="235">TEXT(NY3,"0.0")</f>
        <v>6.0</v>
      </c>
      <c r="OA3" s="906" t="str">
        <f t="shared" ref="OA3:OA10" si="236">IF(NY3&gt;=8.5,"A",IF(NY3&gt;=8,"B+",IF(NY3&gt;=7,"B",IF(NY3&gt;=6.5,"C+",IF(NY3&gt;=5.5,"C",IF(NY3&gt;=5,"D+",IF(NY3&gt;=4,"D","F")))))))</f>
        <v>C</v>
      </c>
      <c r="OB3" s="908">
        <f t="shared" ref="OB3:OB10" si="237">IF(OA3="A",4,IF(OA3="B+",3.5,IF(OA3="B",3,IF(OA3="C+",2.5,IF(OA3="C",2,IF(OA3="D+",1.5,IF(OA3="D",1,0)))))))</f>
        <v>2</v>
      </c>
      <c r="OC3" s="908" t="str">
        <f t="shared" ref="OC3:OC10" si="238">TEXT(OB3,"0.0")</f>
        <v>2.0</v>
      </c>
      <c r="OD3" s="729">
        <v>2</v>
      </c>
      <c r="OE3" s="910">
        <v>2</v>
      </c>
      <c r="OF3" s="1069">
        <f t="shared" ref="OF3:OF10" si="239">LE3+LP3+MA3+ML3+MW3+NH3+NS3+OD3</f>
        <v>18</v>
      </c>
      <c r="OG3" s="1070">
        <f t="shared" ref="OG3:OG10" si="240">(LC3*LE3+LN3*LP3+LY3*MA3+MJ3*ML3+MU3*MW3+NF3*NH3+NQ3*NS3+OD3*OB3)/OF3</f>
        <v>2.2222222222222223</v>
      </c>
      <c r="OH3" s="1071" t="str">
        <f t="shared" ref="OH3:OH10" si="241">TEXT(OG3,"0.00")</f>
        <v>2.22</v>
      </c>
      <c r="OI3" s="1072" t="str">
        <f t="shared" ref="OI3:OI11" si="242">IF(AND(OG3&lt;1),"Cảnh báo KQHT","Lên lớp")</f>
        <v>Lên lớp</v>
      </c>
      <c r="OJ3" s="1082">
        <f t="shared" ref="OJ3:OJ10" si="243">KK3+OF3</f>
        <v>77</v>
      </c>
      <c r="OK3" s="1083">
        <f t="shared" ref="OK3:OK10" si="244">(CI3*CH3+GA3*FZ3+KH3*KG3+OG3*OF3)/OJ3</f>
        <v>1.8311688311688312</v>
      </c>
      <c r="OL3" s="1084" t="str">
        <f t="shared" ref="OL3:OL10" si="245">TEXT(OK3,"0.00")</f>
        <v>1.83</v>
      </c>
      <c r="OM3" s="1082">
        <f t="shared" ref="OM3:OM10" si="246">LF3+LQ3+MB3+MM3+MX3+NI3+ NT3+OE3</f>
        <v>18</v>
      </c>
      <c r="ON3" s="1075">
        <f t="shared" ref="ON3:ON10" si="247" xml:space="preserve"> (LC3*LF3+LN3*LQ3+MB3*LY3+MJ3*MM3+MU3*MX3+NF3*NI3+NQ3*NT3+OB3*OE3)/OM3</f>
        <v>2.2222222222222223</v>
      </c>
      <c r="OO3" s="1075">
        <f t="shared" ref="OO3:OO10" si="248" xml:space="preserve"> (KZ3*LF3+LK3*LQ3+MB3*LV3+MG3*MM3+MR3*MX3+NC3*NI3+NN3*NT3+NY3*OE3)/OM3</f>
        <v>6.333333333333333</v>
      </c>
      <c r="OP3" s="1076">
        <f t="shared" ref="OP3:OP11" si="249">KQ3+OM3</f>
        <v>69</v>
      </c>
      <c r="OQ3" s="1079">
        <f t="shared" ref="OQ3:OQ10" si="250" xml:space="preserve"> (KR3*KQ3+OO3*OM3)/OP3</f>
        <v>6.0811594202898558</v>
      </c>
      <c r="OR3" s="1077">
        <f t="shared" ref="OR3:OR10" si="251" xml:space="preserve"> (KS3*KQ3+ON3*OM3)/OP3</f>
        <v>2.0434782608695654</v>
      </c>
      <c r="OS3" s="1072" t="str">
        <f t="shared" ref="OS3:OS11" si="252">IF(AND(OR3&lt;1.4),"Cảnh báo KQHT","Lên lớp")</f>
        <v>Lên lớp</v>
      </c>
      <c r="OT3" s="288"/>
      <c r="OU3" s="1338"/>
      <c r="OV3" s="1335"/>
      <c r="OW3" s="1410"/>
      <c r="OX3" s="1413">
        <f t="shared" ref="OX3:OX11" si="253">ROUND((OU3*0.4+OV3*0.6),1)</f>
        <v>0</v>
      </c>
      <c r="OY3" s="1414">
        <f t="shared" ref="OY3:OY11" si="254">ROUND(MAX((OU3*0.4+OV3*0.6),(OU3*0.4+OW3*0.6)),1)</f>
        <v>0</v>
      </c>
      <c r="OZ3" s="1415" t="str">
        <f t="shared" ref="OZ3:OZ11" si="255">TEXT(OY3,"0.0")</f>
        <v>0.0</v>
      </c>
      <c r="PA3" s="1416" t="str">
        <f t="shared" ref="PA3:PA11" si="256">IF(OY3&gt;=8.5,"A",IF(OY3&gt;=8,"B+",IF(OY3&gt;=7,"B",IF(OY3&gt;=6.5,"C+",IF(OY3&gt;=5.5,"C",IF(OY3&gt;=5,"D+",IF(OY3&gt;=4,"D","F")))))))</f>
        <v>F</v>
      </c>
      <c r="PB3" s="1417">
        <f t="shared" ref="PB3:PB11" si="257">IF(PA3="A",4,IF(PA3="B+",3.5,IF(PA3="B",3,IF(PA3="C+",2.5,IF(PA3="C",2,IF(PA3="D+",1.5,IF(PA3="D",1,0)))))))</f>
        <v>0</v>
      </c>
      <c r="PC3" s="1418" t="str">
        <f t="shared" ref="PC3:PC11" si="258">TEXT(PB3,"0.0")</f>
        <v>0.0</v>
      </c>
      <c r="PD3" s="1419">
        <v>6</v>
      </c>
      <c r="PE3" s="1616"/>
      <c r="PF3" s="1618"/>
      <c r="PG3" s="1645"/>
      <c r="PH3" s="1634">
        <f t="shared" ref="PH3:PH11" si="259">ROUND((PF3*0.4+PG3*0.6),1)</f>
        <v>0</v>
      </c>
      <c r="PI3" s="1635" t="str">
        <f t="shared" ref="PI3:PI11" si="260">TEXT(PH3,"0.0")</f>
        <v>0.0</v>
      </c>
      <c r="PJ3" s="1636" t="str">
        <f t="shared" ref="PJ3:PJ11" si="261">IF(PH3&gt;=8.5,"A",IF(PH3&gt;=8,"B+",IF(PH3&gt;=7,"B",IF(PH3&gt;=6.5,"C+",IF(PH3&gt;=5.5,"C",IF(PH3&gt;=5,"D+",IF(PH3&gt;=4,"D","F")))))))</f>
        <v>F</v>
      </c>
      <c r="PK3" s="1637">
        <f t="shared" ref="PK3:PK11" si="262">IF(PJ3="A",4,IF(PJ3="B+",3.5,IF(PJ3="B",3,IF(PJ3="C+",2.5,IF(PJ3="C",2,IF(PJ3="D+",1.5,IF(PJ3="D",1,0)))))))</f>
        <v>0</v>
      </c>
      <c r="PL3" s="1637" t="str">
        <f t="shared" ref="PL3:PL11" si="263">TEXT(PK3,"0.0")</f>
        <v>0.0</v>
      </c>
      <c r="PM3" s="1638"/>
      <c r="PN3" s="1610"/>
      <c r="PO3" s="1621">
        <f t="shared" ref="PO3:PO11" si="264">PD3+PN3</f>
        <v>6</v>
      </c>
      <c r="PP3" s="1070">
        <f t="shared" si="192"/>
        <v>0</v>
      </c>
    </row>
    <row r="4" spans="1:432" s="20" customFormat="1" ht="20.25" customHeight="1" x14ac:dyDescent="0.25">
      <c r="A4" s="50">
        <v>18</v>
      </c>
      <c r="B4" s="33" t="s">
        <v>23</v>
      </c>
      <c r="C4" s="51" t="s">
        <v>80</v>
      </c>
      <c r="D4" s="58" t="s">
        <v>81</v>
      </c>
      <c r="E4" s="62" t="s">
        <v>82</v>
      </c>
      <c r="F4" s="27"/>
      <c r="G4" s="52" t="s">
        <v>83</v>
      </c>
      <c r="H4" s="36" t="s">
        <v>34</v>
      </c>
      <c r="I4" s="123" t="s">
        <v>84</v>
      </c>
      <c r="J4" s="126">
        <v>6.8</v>
      </c>
      <c r="K4" s="784" t="str">
        <f t="shared" si="0"/>
        <v>6.8</v>
      </c>
      <c r="L4" s="10" t="str">
        <f t="shared" si="1"/>
        <v>C+</v>
      </c>
      <c r="M4" s="8">
        <f t="shared" si="2"/>
        <v>2.5</v>
      </c>
      <c r="N4" s="208" t="str">
        <f t="shared" si="3"/>
        <v>2.5</v>
      </c>
      <c r="O4" s="126">
        <v>7.4</v>
      </c>
      <c r="P4" s="784" t="str">
        <f t="shared" si="4"/>
        <v>7.4</v>
      </c>
      <c r="Q4" s="10" t="str">
        <f t="shared" si="5"/>
        <v>B</v>
      </c>
      <c r="R4" s="8">
        <f t="shared" si="6"/>
        <v>3</v>
      </c>
      <c r="S4" s="208" t="str">
        <f t="shared" si="7"/>
        <v>3.0</v>
      </c>
      <c r="T4" s="115">
        <v>7.7</v>
      </c>
      <c r="U4" s="4">
        <v>7</v>
      </c>
      <c r="V4" s="5"/>
      <c r="W4" s="6">
        <f t="shared" si="8"/>
        <v>7.3</v>
      </c>
      <c r="X4" s="7">
        <f t="shared" si="9"/>
        <v>7.3</v>
      </c>
      <c r="Y4" s="784" t="str">
        <f t="shared" si="10"/>
        <v>7.3</v>
      </c>
      <c r="Z4" s="10" t="str">
        <f t="shared" si="11"/>
        <v>B</v>
      </c>
      <c r="AA4" s="8">
        <f t="shared" si="12"/>
        <v>3</v>
      </c>
      <c r="AB4" s="8" t="str">
        <f t="shared" si="13"/>
        <v>3.0</v>
      </c>
      <c r="AC4" s="12">
        <v>3</v>
      </c>
      <c r="AD4" s="112">
        <v>3</v>
      </c>
      <c r="AE4" s="115">
        <v>6.6</v>
      </c>
      <c r="AF4" s="4">
        <v>3</v>
      </c>
      <c r="AG4" s="5"/>
      <c r="AH4" s="163">
        <f t="shared" si="14"/>
        <v>4.4000000000000004</v>
      </c>
      <c r="AI4" s="164">
        <f t="shared" si="15"/>
        <v>4.4000000000000004</v>
      </c>
      <c r="AJ4" s="786" t="str">
        <f t="shared" si="16"/>
        <v>4.4</v>
      </c>
      <c r="AK4" s="158" t="str">
        <f t="shared" si="17"/>
        <v>D</v>
      </c>
      <c r="AL4" s="165">
        <f t="shared" si="18"/>
        <v>1</v>
      </c>
      <c r="AM4" s="165" t="str">
        <f t="shared" si="19"/>
        <v>1.0</v>
      </c>
      <c r="AN4" s="378">
        <v>3</v>
      </c>
      <c r="AO4" s="314">
        <v>3</v>
      </c>
      <c r="AP4" s="119">
        <v>7.2</v>
      </c>
      <c r="AQ4" s="4">
        <v>7</v>
      </c>
      <c r="AR4" s="5"/>
      <c r="AS4" s="6">
        <f t="shared" si="20"/>
        <v>7.1</v>
      </c>
      <c r="AT4" s="7">
        <f t="shared" si="21"/>
        <v>7.1</v>
      </c>
      <c r="AU4" s="784" t="str">
        <f t="shared" si="22"/>
        <v>7.1</v>
      </c>
      <c r="AV4" s="10" t="str">
        <f t="shared" si="23"/>
        <v>B</v>
      </c>
      <c r="AW4" s="8">
        <f t="shared" si="24"/>
        <v>3</v>
      </c>
      <c r="AX4" s="8" t="str">
        <f t="shared" si="25"/>
        <v>3.0</v>
      </c>
      <c r="AY4" s="12">
        <v>3</v>
      </c>
      <c r="AZ4" s="112">
        <v>3</v>
      </c>
      <c r="BA4" s="115">
        <v>8</v>
      </c>
      <c r="BB4" s="4">
        <v>8</v>
      </c>
      <c r="BC4" s="5"/>
      <c r="BD4" s="6">
        <f t="shared" si="26"/>
        <v>8</v>
      </c>
      <c r="BE4" s="7">
        <f t="shared" si="27"/>
        <v>8</v>
      </c>
      <c r="BF4" s="784" t="str">
        <f t="shared" si="28"/>
        <v>8.0</v>
      </c>
      <c r="BG4" s="10" t="str">
        <f t="shared" si="29"/>
        <v>B+</v>
      </c>
      <c r="BH4" s="8">
        <f t="shared" si="30"/>
        <v>3.5</v>
      </c>
      <c r="BI4" s="8" t="str">
        <f t="shared" si="31"/>
        <v>3.5</v>
      </c>
      <c r="BJ4" s="12">
        <v>4</v>
      </c>
      <c r="BK4" s="112">
        <v>4</v>
      </c>
      <c r="BL4" s="243">
        <v>5</v>
      </c>
      <c r="BM4" s="244">
        <v>4</v>
      </c>
      <c r="BN4" s="244"/>
      <c r="BO4" s="6">
        <f t="shared" si="32"/>
        <v>4.4000000000000004</v>
      </c>
      <c r="BP4" s="7">
        <f t="shared" si="33"/>
        <v>4.4000000000000004</v>
      </c>
      <c r="BQ4" s="784" t="str">
        <f t="shared" si="34"/>
        <v>4.4</v>
      </c>
      <c r="BR4" s="10" t="str">
        <f t="shared" si="35"/>
        <v>D</v>
      </c>
      <c r="BS4" s="8">
        <f t="shared" si="36"/>
        <v>1</v>
      </c>
      <c r="BT4" s="8" t="str">
        <f t="shared" si="37"/>
        <v>1.0</v>
      </c>
      <c r="BU4" s="12">
        <v>3</v>
      </c>
      <c r="BV4" s="110">
        <v>3</v>
      </c>
      <c r="BW4" s="243">
        <v>7.7</v>
      </c>
      <c r="BX4" s="334">
        <v>8</v>
      </c>
      <c r="BY4" s="334"/>
      <c r="BZ4" s="6">
        <f t="shared" si="38"/>
        <v>7.9</v>
      </c>
      <c r="CA4" s="104">
        <f t="shared" si="39"/>
        <v>7.9</v>
      </c>
      <c r="CB4" s="784" t="str">
        <f t="shared" si="40"/>
        <v>7.9</v>
      </c>
      <c r="CC4" s="102" t="str">
        <f t="shared" si="41"/>
        <v>B</v>
      </c>
      <c r="CD4" s="103">
        <f t="shared" si="42"/>
        <v>3</v>
      </c>
      <c r="CE4" s="103" t="str">
        <f t="shared" si="43"/>
        <v>3.0</v>
      </c>
      <c r="CF4" s="12">
        <v>2</v>
      </c>
      <c r="CG4" s="110">
        <v>2</v>
      </c>
      <c r="CH4" s="365">
        <f t="shared" si="44"/>
        <v>18</v>
      </c>
      <c r="CI4" s="363">
        <f t="shared" si="45"/>
        <v>2.4444444444444446</v>
      </c>
      <c r="CJ4" s="355" t="str">
        <f t="shared" si="46"/>
        <v>2.44</v>
      </c>
      <c r="CK4" s="356" t="str">
        <f t="shared" si="47"/>
        <v>Lên lớp</v>
      </c>
      <c r="CL4" s="357">
        <f t="shared" si="48"/>
        <v>18</v>
      </c>
      <c r="CM4" s="358">
        <f t="shared" si="49"/>
        <v>2.4444444444444446</v>
      </c>
      <c r="CN4" s="356" t="str">
        <f t="shared" si="50"/>
        <v>Lên lớp</v>
      </c>
      <c r="CO4" s="288"/>
      <c r="CP4" s="243">
        <v>5.7</v>
      </c>
      <c r="CQ4" s="244">
        <v>5</v>
      </c>
      <c r="CR4" s="244"/>
      <c r="CS4" s="6">
        <f t="shared" si="51"/>
        <v>5.3</v>
      </c>
      <c r="CT4" s="104">
        <f t="shared" si="52"/>
        <v>5.3</v>
      </c>
      <c r="CU4" s="784" t="str">
        <f t="shared" si="53"/>
        <v>5.3</v>
      </c>
      <c r="CV4" s="102" t="str">
        <f t="shared" si="54"/>
        <v>D+</v>
      </c>
      <c r="CW4" s="103">
        <f t="shared" si="55"/>
        <v>1.5</v>
      </c>
      <c r="CX4" s="103" t="str">
        <f t="shared" si="56"/>
        <v>1.5</v>
      </c>
      <c r="CY4" s="12">
        <v>2</v>
      </c>
      <c r="CZ4" s="311">
        <v>2</v>
      </c>
      <c r="DA4" s="120">
        <v>6.8</v>
      </c>
      <c r="DB4" s="21">
        <v>6</v>
      </c>
      <c r="DC4" s="21"/>
      <c r="DD4" s="6">
        <f t="shared" si="57"/>
        <v>6.3</v>
      </c>
      <c r="DE4" s="104">
        <f t="shared" si="58"/>
        <v>6.3</v>
      </c>
      <c r="DF4" s="784" t="str">
        <f t="shared" si="59"/>
        <v>6.3</v>
      </c>
      <c r="DG4" s="102" t="str">
        <f t="shared" si="60"/>
        <v>C</v>
      </c>
      <c r="DH4" s="103">
        <f t="shared" si="61"/>
        <v>2</v>
      </c>
      <c r="DI4" s="103" t="str">
        <f t="shared" si="62"/>
        <v>2.0</v>
      </c>
      <c r="DJ4" s="12">
        <v>3</v>
      </c>
      <c r="DK4" s="488">
        <v>3</v>
      </c>
      <c r="DL4" s="285">
        <v>7.3</v>
      </c>
      <c r="DM4" s="244">
        <v>6</v>
      </c>
      <c r="DN4" s="244"/>
      <c r="DO4" s="6">
        <f t="shared" si="63"/>
        <v>6.5</v>
      </c>
      <c r="DP4" s="104">
        <f t="shared" si="64"/>
        <v>6.5</v>
      </c>
      <c r="DQ4" s="784" t="str">
        <f t="shared" si="65"/>
        <v>6.5</v>
      </c>
      <c r="DR4" s="102" t="str">
        <f t="shared" si="66"/>
        <v>C+</v>
      </c>
      <c r="DS4" s="103">
        <f t="shared" si="67"/>
        <v>2.5</v>
      </c>
      <c r="DT4" s="103" t="str">
        <f t="shared" si="68"/>
        <v>2.5</v>
      </c>
      <c r="DU4" s="12">
        <v>2</v>
      </c>
      <c r="DV4" s="311">
        <v>2</v>
      </c>
      <c r="DW4" s="243">
        <v>7.4</v>
      </c>
      <c r="DX4" s="244">
        <v>5</v>
      </c>
      <c r="DY4" s="244"/>
      <c r="DZ4" s="6">
        <f t="shared" si="69"/>
        <v>6</v>
      </c>
      <c r="EA4" s="104">
        <f t="shared" si="70"/>
        <v>6</v>
      </c>
      <c r="EB4" s="784" t="str">
        <f t="shared" si="71"/>
        <v>6.0</v>
      </c>
      <c r="EC4" s="102" t="str">
        <f t="shared" si="72"/>
        <v>C</v>
      </c>
      <c r="ED4" s="103">
        <f t="shared" si="73"/>
        <v>2</v>
      </c>
      <c r="EE4" s="103" t="str">
        <f t="shared" si="74"/>
        <v>2.0</v>
      </c>
      <c r="EF4" s="12">
        <v>2</v>
      </c>
      <c r="EG4" s="311">
        <v>2</v>
      </c>
      <c r="EH4" s="243">
        <v>7.1</v>
      </c>
      <c r="EI4" s="244">
        <v>6</v>
      </c>
      <c r="EJ4" s="244"/>
      <c r="EK4" s="6">
        <f t="shared" si="75"/>
        <v>6.4</v>
      </c>
      <c r="EL4" s="104">
        <f t="shared" si="76"/>
        <v>6.4</v>
      </c>
      <c r="EM4" s="784" t="str">
        <f t="shared" si="77"/>
        <v>6.4</v>
      </c>
      <c r="EN4" s="102" t="str">
        <f t="shared" si="78"/>
        <v>C</v>
      </c>
      <c r="EO4" s="103">
        <f t="shared" si="79"/>
        <v>2</v>
      </c>
      <c r="EP4" s="103" t="str">
        <f t="shared" si="80"/>
        <v>2.0</v>
      </c>
      <c r="EQ4" s="12">
        <v>4</v>
      </c>
      <c r="ER4" s="311">
        <v>4</v>
      </c>
      <c r="ES4" s="243">
        <v>7.4</v>
      </c>
      <c r="ET4" s="244">
        <v>4</v>
      </c>
      <c r="EU4" s="244"/>
      <c r="EV4" s="6">
        <f t="shared" si="81"/>
        <v>5.4</v>
      </c>
      <c r="EW4" s="104">
        <f t="shared" si="82"/>
        <v>5.4</v>
      </c>
      <c r="EX4" s="784" t="str">
        <f t="shared" si="83"/>
        <v>5.4</v>
      </c>
      <c r="EY4" s="102" t="str">
        <f t="shared" si="84"/>
        <v>D+</v>
      </c>
      <c r="EZ4" s="103">
        <f t="shared" si="85"/>
        <v>1.5</v>
      </c>
      <c r="FA4" s="103" t="str">
        <f t="shared" si="86"/>
        <v>1.5</v>
      </c>
      <c r="FB4" s="12">
        <v>2</v>
      </c>
      <c r="FC4" s="311">
        <v>2</v>
      </c>
      <c r="FD4" s="243">
        <v>7.3</v>
      </c>
      <c r="FE4" s="244">
        <v>6</v>
      </c>
      <c r="FF4" s="244"/>
      <c r="FG4" s="6">
        <f t="shared" si="87"/>
        <v>6.5</v>
      </c>
      <c r="FH4" s="104">
        <f t="shared" si="88"/>
        <v>6.5</v>
      </c>
      <c r="FI4" s="784" t="str">
        <f t="shared" si="89"/>
        <v>6.5</v>
      </c>
      <c r="FJ4" s="102" t="str">
        <f t="shared" si="90"/>
        <v>C+</v>
      </c>
      <c r="FK4" s="103">
        <f t="shared" si="91"/>
        <v>2.5</v>
      </c>
      <c r="FL4" s="103" t="str">
        <f t="shared" si="92"/>
        <v>2.5</v>
      </c>
      <c r="FM4" s="12">
        <v>3</v>
      </c>
      <c r="FN4" s="311">
        <v>3</v>
      </c>
      <c r="FO4" s="285">
        <v>7.8</v>
      </c>
      <c r="FP4" s="244">
        <v>8</v>
      </c>
      <c r="FQ4" s="244"/>
      <c r="FR4" s="6">
        <f t="shared" si="93"/>
        <v>7.9</v>
      </c>
      <c r="FS4" s="104">
        <f t="shared" si="94"/>
        <v>7.9</v>
      </c>
      <c r="FT4" s="784" t="str">
        <f t="shared" si="95"/>
        <v>7.9</v>
      </c>
      <c r="FU4" s="102" t="str">
        <f t="shared" si="96"/>
        <v>B</v>
      </c>
      <c r="FV4" s="103">
        <f t="shared" si="97"/>
        <v>3</v>
      </c>
      <c r="FW4" s="103" t="str">
        <f t="shared" si="98"/>
        <v>3.0</v>
      </c>
      <c r="FX4" s="12">
        <v>3</v>
      </c>
      <c r="FY4" s="311">
        <v>3</v>
      </c>
      <c r="FZ4" s="559">
        <f t="shared" si="99"/>
        <v>21</v>
      </c>
      <c r="GA4" s="354">
        <f t="shared" si="100"/>
        <v>2.1666666666666665</v>
      </c>
      <c r="GB4" s="355" t="str">
        <f t="shared" si="101"/>
        <v>2.17</v>
      </c>
      <c r="GC4" s="344" t="str">
        <f t="shared" si="102"/>
        <v>Lên lớp</v>
      </c>
      <c r="GD4" s="559">
        <f t="shared" si="103"/>
        <v>39</v>
      </c>
      <c r="GE4" s="354">
        <f t="shared" si="104"/>
        <v>2.2948717948717947</v>
      </c>
      <c r="GF4" s="355" t="str">
        <f t="shared" si="105"/>
        <v>2.29</v>
      </c>
      <c r="GG4" s="661">
        <f t="shared" si="106"/>
        <v>39</v>
      </c>
      <c r="GH4" s="789">
        <f t="shared" si="107"/>
        <v>6.448717948717948</v>
      </c>
      <c r="GI4" s="662">
        <f t="shared" si="108"/>
        <v>2.2948717948717947</v>
      </c>
      <c r="GJ4" s="663" t="str">
        <f t="shared" si="109"/>
        <v>Lên lớp</v>
      </c>
      <c r="GK4" s="288"/>
      <c r="GL4" s="706">
        <v>6</v>
      </c>
      <c r="GM4" s="420">
        <v>6</v>
      </c>
      <c r="GN4" s="420"/>
      <c r="GO4" s="6">
        <f t="shared" si="110"/>
        <v>6</v>
      </c>
      <c r="GP4" s="104">
        <f t="shared" si="111"/>
        <v>6</v>
      </c>
      <c r="GQ4" s="784" t="str">
        <f t="shared" si="112"/>
        <v>6.0</v>
      </c>
      <c r="GR4" s="540" t="str">
        <f t="shared" si="113"/>
        <v>C</v>
      </c>
      <c r="GS4" s="539">
        <f t="shared" si="114"/>
        <v>2</v>
      </c>
      <c r="GT4" s="539" t="str">
        <f t="shared" si="115"/>
        <v>2.0</v>
      </c>
      <c r="GU4" s="12">
        <v>2</v>
      </c>
      <c r="GV4" s="110">
        <v>2</v>
      </c>
      <c r="GW4" s="706">
        <v>5.4</v>
      </c>
      <c r="GX4" s="420">
        <v>4</v>
      </c>
      <c r="GY4" s="420"/>
      <c r="GZ4" s="6">
        <f t="shared" si="116"/>
        <v>4.5999999999999996</v>
      </c>
      <c r="HA4" s="104">
        <f t="shared" si="117"/>
        <v>4.5999999999999996</v>
      </c>
      <c r="HB4" s="784" t="str">
        <f t="shared" si="118"/>
        <v>4.6</v>
      </c>
      <c r="HC4" s="540" t="str">
        <f t="shared" si="119"/>
        <v>D</v>
      </c>
      <c r="HD4" s="539">
        <f t="shared" si="120"/>
        <v>1</v>
      </c>
      <c r="HE4" s="539" t="str">
        <f t="shared" si="121"/>
        <v>1.0</v>
      </c>
      <c r="HF4" s="12">
        <v>2</v>
      </c>
      <c r="HG4" s="110">
        <v>2</v>
      </c>
      <c r="HH4" s="706">
        <v>6.9</v>
      </c>
      <c r="HI4" s="420">
        <v>5</v>
      </c>
      <c r="HJ4" s="420"/>
      <c r="HK4" s="6">
        <f t="shared" si="122"/>
        <v>5.8</v>
      </c>
      <c r="HL4" s="104">
        <f t="shared" si="123"/>
        <v>5.8</v>
      </c>
      <c r="HM4" s="784" t="str">
        <f t="shared" si="124"/>
        <v>5.8</v>
      </c>
      <c r="HN4" s="540" t="str">
        <f t="shared" si="125"/>
        <v>C</v>
      </c>
      <c r="HO4" s="539">
        <f t="shared" si="126"/>
        <v>2</v>
      </c>
      <c r="HP4" s="539" t="str">
        <f t="shared" si="127"/>
        <v>2.0</v>
      </c>
      <c r="HQ4" s="12">
        <v>3</v>
      </c>
      <c r="HR4" s="110">
        <v>3</v>
      </c>
      <c r="HS4" s="706">
        <v>6.3</v>
      </c>
      <c r="HT4" s="420">
        <v>7</v>
      </c>
      <c r="HU4" s="420"/>
      <c r="HV4" s="6">
        <f t="shared" si="128"/>
        <v>6.7</v>
      </c>
      <c r="HW4" s="104">
        <f t="shared" si="129"/>
        <v>6.7</v>
      </c>
      <c r="HX4" s="784" t="str">
        <f t="shared" si="130"/>
        <v>6.7</v>
      </c>
      <c r="HY4" s="540" t="str">
        <f t="shared" si="131"/>
        <v>C+</v>
      </c>
      <c r="HZ4" s="539">
        <f t="shared" si="132"/>
        <v>2.5</v>
      </c>
      <c r="IA4" s="539" t="str">
        <f t="shared" si="133"/>
        <v>2.5</v>
      </c>
      <c r="IB4" s="12">
        <v>3</v>
      </c>
      <c r="IC4" s="110">
        <v>3</v>
      </c>
      <c r="ID4" s="706">
        <v>7.2</v>
      </c>
      <c r="IE4" s="420">
        <v>5</v>
      </c>
      <c r="IF4" s="420"/>
      <c r="IG4" s="6">
        <f t="shared" si="134"/>
        <v>5.9</v>
      </c>
      <c r="IH4" s="104">
        <f t="shared" si="135"/>
        <v>5.9</v>
      </c>
      <c r="II4" s="784" t="str">
        <f t="shared" si="136"/>
        <v>5.9</v>
      </c>
      <c r="IJ4" s="540" t="str">
        <f t="shared" si="137"/>
        <v>C</v>
      </c>
      <c r="IK4" s="539">
        <f t="shared" si="138"/>
        <v>2</v>
      </c>
      <c r="IL4" s="539" t="str">
        <f t="shared" si="139"/>
        <v>2.0</v>
      </c>
      <c r="IM4" s="12">
        <v>3</v>
      </c>
      <c r="IN4" s="110">
        <v>3</v>
      </c>
      <c r="IO4" s="316">
        <v>8</v>
      </c>
      <c r="IP4" s="420">
        <v>9</v>
      </c>
      <c r="IQ4" s="420"/>
      <c r="IR4" s="6">
        <f t="shared" si="140"/>
        <v>8.6</v>
      </c>
      <c r="IS4" s="104">
        <f t="shared" si="141"/>
        <v>8.6</v>
      </c>
      <c r="IT4" s="784" t="str">
        <f t="shared" si="142"/>
        <v>8.6</v>
      </c>
      <c r="IU4" s="540" t="str">
        <f t="shared" si="143"/>
        <v>A</v>
      </c>
      <c r="IV4" s="539">
        <f t="shared" si="144"/>
        <v>4</v>
      </c>
      <c r="IW4" s="539" t="str">
        <f t="shared" si="145"/>
        <v>4.0</v>
      </c>
      <c r="IX4" s="12">
        <v>2</v>
      </c>
      <c r="IY4" s="110">
        <v>2</v>
      </c>
      <c r="IZ4" s="848">
        <v>7.8</v>
      </c>
      <c r="JA4" s="420">
        <v>8</v>
      </c>
      <c r="JB4" s="420"/>
      <c r="JC4" s="6">
        <f t="shared" si="146"/>
        <v>7.9</v>
      </c>
      <c r="JD4" s="104">
        <f t="shared" si="147"/>
        <v>7.9</v>
      </c>
      <c r="JE4" s="784" t="str">
        <f t="shared" si="148"/>
        <v>7.9</v>
      </c>
      <c r="JF4" s="540" t="str">
        <f t="shared" si="149"/>
        <v>B</v>
      </c>
      <c r="JG4" s="539">
        <f t="shared" si="150"/>
        <v>3</v>
      </c>
      <c r="JH4" s="539" t="str">
        <f t="shared" si="151"/>
        <v>3.0</v>
      </c>
      <c r="JI4" s="12">
        <v>3</v>
      </c>
      <c r="JJ4" s="110">
        <v>3</v>
      </c>
      <c r="JK4" s="706">
        <v>7.6</v>
      </c>
      <c r="JL4" s="834">
        <v>6</v>
      </c>
      <c r="JM4" s="420"/>
      <c r="JN4" s="6">
        <f t="shared" si="152"/>
        <v>6.6</v>
      </c>
      <c r="JO4" s="104">
        <f t="shared" si="153"/>
        <v>6.6</v>
      </c>
      <c r="JP4" s="784" t="str">
        <f t="shared" si="154"/>
        <v>6.6</v>
      </c>
      <c r="JQ4" s="540" t="str">
        <f t="shared" si="155"/>
        <v>C+</v>
      </c>
      <c r="JR4" s="539">
        <f t="shared" si="156"/>
        <v>2.5</v>
      </c>
      <c r="JS4" s="539" t="str">
        <f t="shared" si="157"/>
        <v>2.5</v>
      </c>
      <c r="JT4" s="12">
        <v>1</v>
      </c>
      <c r="JU4" s="110">
        <v>1</v>
      </c>
      <c r="JV4" s="706">
        <v>5</v>
      </c>
      <c r="JW4" s="895">
        <v>6</v>
      </c>
      <c r="JX4" s="297"/>
      <c r="JY4" s="6">
        <f t="shared" si="158"/>
        <v>5.6</v>
      </c>
      <c r="JZ4" s="104">
        <f t="shared" si="159"/>
        <v>5.6</v>
      </c>
      <c r="KA4" s="784" t="str">
        <f t="shared" si="160"/>
        <v>5.6</v>
      </c>
      <c r="KB4" s="540" t="str">
        <f t="shared" si="161"/>
        <v>C</v>
      </c>
      <c r="KC4" s="539">
        <f t="shared" si="162"/>
        <v>2</v>
      </c>
      <c r="KD4" s="539" t="str">
        <f t="shared" si="163"/>
        <v>2.0</v>
      </c>
      <c r="KE4" s="12">
        <v>1</v>
      </c>
      <c r="KF4" s="110">
        <v>1</v>
      </c>
      <c r="KG4" s="920">
        <f t="shared" si="164"/>
        <v>20</v>
      </c>
      <c r="KH4" s="922">
        <f t="shared" si="165"/>
        <v>2.35</v>
      </c>
      <c r="KI4" s="924" t="str">
        <f t="shared" si="166"/>
        <v>2.35</v>
      </c>
      <c r="KJ4" s="928" t="str">
        <f t="shared" si="167"/>
        <v>Lên lớp</v>
      </c>
      <c r="KK4" s="931">
        <f t="shared" si="168"/>
        <v>59</v>
      </c>
      <c r="KL4" s="922">
        <f t="shared" si="169"/>
        <v>2.3135593220338984</v>
      </c>
      <c r="KM4" s="924" t="str">
        <f t="shared" si="170"/>
        <v>2.31</v>
      </c>
      <c r="KN4" s="932">
        <f t="shared" si="171"/>
        <v>20</v>
      </c>
      <c r="KO4" s="840">
        <f t="shared" si="172"/>
        <v>6.4749999999999996</v>
      </c>
      <c r="KP4" s="933">
        <f t="shared" si="173"/>
        <v>2.35</v>
      </c>
      <c r="KQ4" s="934">
        <f t="shared" si="174"/>
        <v>59</v>
      </c>
      <c r="KR4" s="935">
        <f t="shared" si="175"/>
        <v>6.4576271186440675</v>
      </c>
      <c r="KS4" s="936">
        <f t="shared" si="176"/>
        <v>2.3135593220338984</v>
      </c>
      <c r="KT4" s="928" t="str">
        <f t="shared" si="177"/>
        <v>Lên lớp</v>
      </c>
      <c r="KU4" s="113"/>
      <c r="KV4" s="848">
        <v>6</v>
      </c>
      <c r="KW4" s="420">
        <v>4</v>
      </c>
      <c r="KX4" s="1058"/>
      <c r="KY4" s="723">
        <f t="shared" si="193"/>
        <v>4.8</v>
      </c>
      <c r="KZ4" s="724">
        <f t="shared" si="194"/>
        <v>4.8</v>
      </c>
      <c r="LA4" s="799" t="str">
        <f t="shared" si="195"/>
        <v>4.8</v>
      </c>
      <c r="LB4" s="725" t="str">
        <f t="shared" si="196"/>
        <v>D</v>
      </c>
      <c r="LC4" s="726">
        <f t="shared" si="197"/>
        <v>1</v>
      </c>
      <c r="LD4" s="726" t="str">
        <f t="shared" si="198"/>
        <v>1.0</v>
      </c>
      <c r="LE4" s="727">
        <v>2</v>
      </c>
      <c r="LF4" s="728">
        <v>2</v>
      </c>
      <c r="LG4" s="848">
        <v>7.6</v>
      </c>
      <c r="LH4" s="420">
        <v>7</v>
      </c>
      <c r="LI4" s="420"/>
      <c r="LJ4" s="723">
        <f t="shared" si="199"/>
        <v>7.2</v>
      </c>
      <c r="LK4" s="724">
        <f t="shared" si="200"/>
        <v>7.2</v>
      </c>
      <c r="LL4" s="799" t="str">
        <f t="shared" si="201"/>
        <v>7.2</v>
      </c>
      <c r="LM4" s="725" t="str">
        <f t="shared" si="202"/>
        <v>B</v>
      </c>
      <c r="LN4" s="726">
        <f t="shared" si="180"/>
        <v>3</v>
      </c>
      <c r="LO4" s="726" t="str">
        <f t="shared" si="203"/>
        <v>3.0</v>
      </c>
      <c r="LP4" s="727">
        <v>2</v>
      </c>
      <c r="LQ4" s="728">
        <v>2</v>
      </c>
      <c r="LR4" s="706">
        <v>5.4</v>
      </c>
      <c r="LS4" s="420">
        <v>7</v>
      </c>
      <c r="LT4" s="1101"/>
      <c r="LU4" s="6">
        <f t="shared" si="204"/>
        <v>6.4</v>
      </c>
      <c r="LV4" s="104">
        <f t="shared" si="205"/>
        <v>6.4</v>
      </c>
      <c r="LW4" s="784" t="str">
        <f t="shared" si="206"/>
        <v>6.4</v>
      </c>
      <c r="LX4" s="540" t="str">
        <f t="shared" si="207"/>
        <v>C</v>
      </c>
      <c r="LY4" s="539">
        <f t="shared" si="208"/>
        <v>2</v>
      </c>
      <c r="LZ4" s="539" t="str">
        <f t="shared" si="209"/>
        <v>2.0</v>
      </c>
      <c r="MA4" s="12">
        <v>4</v>
      </c>
      <c r="MB4" s="110">
        <v>4</v>
      </c>
      <c r="MC4" s="848">
        <v>7.4</v>
      </c>
      <c r="MD4" s="420">
        <v>8</v>
      </c>
      <c r="ME4" s="420"/>
      <c r="MF4" s="900">
        <f t="shared" si="210"/>
        <v>7.8</v>
      </c>
      <c r="MG4" s="902">
        <f t="shared" si="211"/>
        <v>7.8</v>
      </c>
      <c r="MH4" s="904" t="str">
        <f t="shared" si="212"/>
        <v>7.8</v>
      </c>
      <c r="MI4" s="906" t="str">
        <f t="shared" si="213"/>
        <v>B</v>
      </c>
      <c r="MJ4" s="908">
        <f t="shared" si="214"/>
        <v>3</v>
      </c>
      <c r="MK4" s="908" t="str">
        <f t="shared" si="183"/>
        <v>3.0</v>
      </c>
      <c r="ML4" s="729">
        <v>2</v>
      </c>
      <c r="MM4" s="910">
        <v>2</v>
      </c>
      <c r="MN4" s="706">
        <v>7.5</v>
      </c>
      <c r="MO4" s="297">
        <v>7</v>
      </c>
      <c r="MP4" s="297"/>
      <c r="MQ4" s="900">
        <f t="shared" si="215"/>
        <v>7.2</v>
      </c>
      <c r="MR4" s="902">
        <f t="shared" si="216"/>
        <v>7.2</v>
      </c>
      <c r="MS4" s="904" t="str">
        <f t="shared" si="217"/>
        <v>7.2</v>
      </c>
      <c r="MT4" s="906" t="str">
        <f t="shared" si="218"/>
        <v>B</v>
      </c>
      <c r="MU4" s="908">
        <f t="shared" si="219"/>
        <v>3</v>
      </c>
      <c r="MV4" s="908" t="str">
        <f t="shared" si="220"/>
        <v>3.0</v>
      </c>
      <c r="MW4" s="729">
        <v>2</v>
      </c>
      <c r="MX4" s="910">
        <v>2</v>
      </c>
      <c r="MY4" s="706">
        <v>6.5</v>
      </c>
      <c r="MZ4" s="297">
        <v>6.5</v>
      </c>
      <c r="NA4" s="420"/>
      <c r="NB4" s="900">
        <f t="shared" si="221"/>
        <v>6.5</v>
      </c>
      <c r="NC4" s="902">
        <f t="shared" si="222"/>
        <v>6.5</v>
      </c>
      <c r="ND4" s="904" t="str">
        <f t="shared" si="223"/>
        <v>6.5</v>
      </c>
      <c r="NE4" s="906" t="str">
        <f t="shared" si="224"/>
        <v>C+</v>
      </c>
      <c r="NF4" s="908">
        <f t="shared" si="225"/>
        <v>2.5</v>
      </c>
      <c r="NG4" s="908" t="str">
        <f t="shared" si="226"/>
        <v>2.5</v>
      </c>
      <c r="NH4" s="729">
        <v>2</v>
      </c>
      <c r="NI4" s="910">
        <v>2</v>
      </c>
      <c r="NJ4" s="706">
        <v>6.8</v>
      </c>
      <c r="NK4" s="420">
        <v>6</v>
      </c>
      <c r="NL4" s="420"/>
      <c r="NM4" s="900">
        <f t="shared" si="227"/>
        <v>6.3</v>
      </c>
      <c r="NN4" s="902">
        <f t="shared" si="228"/>
        <v>6.3</v>
      </c>
      <c r="NO4" s="904" t="str">
        <f t="shared" si="229"/>
        <v>6.3</v>
      </c>
      <c r="NP4" s="906" t="str">
        <f t="shared" si="230"/>
        <v>C</v>
      </c>
      <c r="NQ4" s="908">
        <f t="shared" si="231"/>
        <v>2</v>
      </c>
      <c r="NR4" s="908" t="str">
        <f t="shared" si="232"/>
        <v>2.0</v>
      </c>
      <c r="NS4" s="729">
        <v>2</v>
      </c>
      <c r="NT4" s="910">
        <v>2</v>
      </c>
      <c r="NU4" s="706">
        <v>6.7</v>
      </c>
      <c r="NV4" s="420">
        <v>6</v>
      </c>
      <c r="NW4" s="420"/>
      <c r="NX4" s="900">
        <f t="shared" si="233"/>
        <v>6.3</v>
      </c>
      <c r="NY4" s="902">
        <f t="shared" si="234"/>
        <v>6.3</v>
      </c>
      <c r="NZ4" s="904" t="str">
        <f t="shared" si="235"/>
        <v>6.3</v>
      </c>
      <c r="OA4" s="906" t="str">
        <f t="shared" si="236"/>
        <v>C</v>
      </c>
      <c r="OB4" s="908">
        <f t="shared" si="237"/>
        <v>2</v>
      </c>
      <c r="OC4" s="908" t="str">
        <f t="shared" si="238"/>
        <v>2.0</v>
      </c>
      <c r="OD4" s="729">
        <v>2</v>
      </c>
      <c r="OE4" s="910">
        <v>2</v>
      </c>
      <c r="OF4" s="1069">
        <f t="shared" si="239"/>
        <v>18</v>
      </c>
      <c r="OG4" s="1070">
        <f t="shared" si="240"/>
        <v>2.2777777777777777</v>
      </c>
      <c r="OH4" s="1071" t="str">
        <f t="shared" si="241"/>
        <v>2.28</v>
      </c>
      <c r="OI4" s="1072" t="str">
        <f t="shared" si="242"/>
        <v>Lên lớp</v>
      </c>
      <c r="OJ4" s="1082">
        <f t="shared" si="243"/>
        <v>77</v>
      </c>
      <c r="OK4" s="1083">
        <f t="shared" si="244"/>
        <v>2.3051948051948052</v>
      </c>
      <c r="OL4" s="1084" t="str">
        <f t="shared" si="245"/>
        <v>2.31</v>
      </c>
      <c r="OM4" s="1082">
        <f t="shared" si="246"/>
        <v>18</v>
      </c>
      <c r="ON4" s="1075">
        <f t="shared" si="247"/>
        <v>2.2777777777777777</v>
      </c>
      <c r="OO4" s="1075">
        <f t="shared" si="248"/>
        <v>6.5444444444444443</v>
      </c>
      <c r="OP4" s="1076">
        <f t="shared" si="249"/>
        <v>77</v>
      </c>
      <c r="OQ4" s="1079">
        <f t="shared" si="250"/>
        <v>6.4779220779220781</v>
      </c>
      <c r="OR4" s="1077">
        <f t="shared" si="251"/>
        <v>2.3051948051948052</v>
      </c>
      <c r="OS4" s="1072" t="str">
        <f t="shared" si="252"/>
        <v>Lên lớp</v>
      </c>
      <c r="OT4" s="288"/>
      <c r="OU4" s="1337">
        <v>7.6</v>
      </c>
      <c r="OV4" s="1335">
        <v>7.5</v>
      </c>
      <c r="OW4" s="1410"/>
      <c r="OX4" s="1413">
        <f t="shared" si="253"/>
        <v>7.5</v>
      </c>
      <c r="OY4" s="1414">
        <f t="shared" si="254"/>
        <v>7.5</v>
      </c>
      <c r="OZ4" s="1415" t="str">
        <f t="shared" si="255"/>
        <v>7.5</v>
      </c>
      <c r="PA4" s="1416" t="str">
        <f t="shared" si="256"/>
        <v>B</v>
      </c>
      <c r="PB4" s="1417">
        <f t="shared" si="257"/>
        <v>3</v>
      </c>
      <c r="PC4" s="1418" t="str">
        <f t="shared" si="258"/>
        <v>3.0</v>
      </c>
      <c r="PD4" s="1419">
        <v>6</v>
      </c>
      <c r="PE4" s="1616">
        <v>6</v>
      </c>
      <c r="PF4" s="1618">
        <v>7</v>
      </c>
      <c r="PG4" s="1645">
        <v>7.9</v>
      </c>
      <c r="PH4" s="1634">
        <f t="shared" si="259"/>
        <v>7.5</v>
      </c>
      <c r="PI4" s="1635" t="str">
        <f t="shared" si="260"/>
        <v>7.5</v>
      </c>
      <c r="PJ4" s="1636" t="str">
        <f t="shared" si="261"/>
        <v>B</v>
      </c>
      <c r="PK4" s="1637">
        <f t="shared" si="262"/>
        <v>3</v>
      </c>
      <c r="PL4" s="1637" t="str">
        <f t="shared" si="263"/>
        <v>3.0</v>
      </c>
      <c r="PM4" s="1638">
        <v>5</v>
      </c>
      <c r="PN4" s="1610">
        <v>5</v>
      </c>
      <c r="PO4" s="1621">
        <f t="shared" si="264"/>
        <v>11</v>
      </c>
      <c r="PP4" s="1070">
        <f t="shared" si="192"/>
        <v>3</v>
      </c>
    </row>
    <row r="5" spans="1:432" s="46" customFormat="1" ht="20.25" customHeight="1" x14ac:dyDescent="0.25">
      <c r="A5" s="50">
        <v>19</v>
      </c>
      <c r="B5" s="33" t="s">
        <v>23</v>
      </c>
      <c r="C5" s="51" t="s">
        <v>85</v>
      </c>
      <c r="D5" s="59" t="s">
        <v>86</v>
      </c>
      <c r="E5" s="63" t="s">
        <v>87</v>
      </c>
      <c r="F5" s="27"/>
      <c r="G5" s="52" t="s">
        <v>88</v>
      </c>
      <c r="H5" s="36" t="s">
        <v>28</v>
      </c>
      <c r="I5" s="123" t="s">
        <v>89</v>
      </c>
      <c r="J5" s="126">
        <v>6.5</v>
      </c>
      <c r="K5" s="784" t="str">
        <f t="shared" si="0"/>
        <v>6.5</v>
      </c>
      <c r="L5" s="10" t="str">
        <f t="shared" si="1"/>
        <v>C+</v>
      </c>
      <c r="M5" s="8">
        <f t="shared" si="2"/>
        <v>2.5</v>
      </c>
      <c r="N5" s="208" t="str">
        <f t="shared" si="3"/>
        <v>2.5</v>
      </c>
      <c r="O5" s="126">
        <v>6.9</v>
      </c>
      <c r="P5" s="784" t="str">
        <f t="shared" si="4"/>
        <v>6.9</v>
      </c>
      <c r="Q5" s="10" t="str">
        <f t="shared" si="5"/>
        <v>C+</v>
      </c>
      <c r="R5" s="8">
        <f t="shared" si="6"/>
        <v>2.5</v>
      </c>
      <c r="S5" s="208" t="str">
        <f t="shared" si="7"/>
        <v>2.5</v>
      </c>
      <c r="T5" s="121">
        <v>6.8</v>
      </c>
      <c r="U5" s="4">
        <v>6</v>
      </c>
      <c r="V5" s="5"/>
      <c r="W5" s="6">
        <f t="shared" si="8"/>
        <v>6.3</v>
      </c>
      <c r="X5" s="7">
        <f t="shared" si="9"/>
        <v>6.3</v>
      </c>
      <c r="Y5" s="784" t="str">
        <f t="shared" si="10"/>
        <v>6.3</v>
      </c>
      <c r="Z5" s="10" t="str">
        <f t="shared" si="11"/>
        <v>C</v>
      </c>
      <c r="AA5" s="8">
        <f t="shared" si="12"/>
        <v>2</v>
      </c>
      <c r="AB5" s="8" t="str">
        <f t="shared" si="13"/>
        <v>2.0</v>
      </c>
      <c r="AC5" s="12">
        <v>3</v>
      </c>
      <c r="AD5" s="112">
        <v>3</v>
      </c>
      <c r="AE5" s="115">
        <v>5.4</v>
      </c>
      <c r="AF5" s="4">
        <v>4</v>
      </c>
      <c r="AG5" s="5"/>
      <c r="AH5" s="163">
        <f t="shared" si="14"/>
        <v>4.5999999999999996</v>
      </c>
      <c r="AI5" s="164">
        <f t="shared" si="15"/>
        <v>4.5999999999999996</v>
      </c>
      <c r="AJ5" s="786" t="str">
        <f t="shared" si="16"/>
        <v>4.6</v>
      </c>
      <c r="AK5" s="158" t="str">
        <f t="shared" si="17"/>
        <v>D</v>
      </c>
      <c r="AL5" s="165">
        <f t="shared" si="18"/>
        <v>1</v>
      </c>
      <c r="AM5" s="165" t="str">
        <f t="shared" si="19"/>
        <v>1.0</v>
      </c>
      <c r="AN5" s="378">
        <v>3</v>
      </c>
      <c r="AO5" s="314">
        <v>3</v>
      </c>
      <c r="AP5" s="119">
        <v>5.7</v>
      </c>
      <c r="AQ5" s="4">
        <v>4</v>
      </c>
      <c r="AR5" s="5"/>
      <c r="AS5" s="6">
        <f t="shared" si="20"/>
        <v>4.7</v>
      </c>
      <c r="AT5" s="7">
        <f t="shared" si="21"/>
        <v>4.7</v>
      </c>
      <c r="AU5" s="784" t="str">
        <f t="shared" si="22"/>
        <v>4.7</v>
      </c>
      <c r="AV5" s="10" t="str">
        <f t="shared" si="23"/>
        <v>D</v>
      </c>
      <c r="AW5" s="8">
        <f t="shared" si="24"/>
        <v>1</v>
      </c>
      <c r="AX5" s="8" t="str">
        <f t="shared" si="25"/>
        <v>1.0</v>
      </c>
      <c r="AY5" s="12">
        <v>3</v>
      </c>
      <c r="AZ5" s="112">
        <v>3</v>
      </c>
      <c r="BA5" s="115">
        <v>7</v>
      </c>
      <c r="BB5" s="4">
        <v>6</v>
      </c>
      <c r="BC5" s="5"/>
      <c r="BD5" s="6">
        <f t="shared" si="26"/>
        <v>6.4</v>
      </c>
      <c r="BE5" s="7">
        <f t="shared" si="27"/>
        <v>6.4</v>
      </c>
      <c r="BF5" s="784" t="str">
        <f t="shared" si="28"/>
        <v>6.4</v>
      </c>
      <c r="BG5" s="10" t="str">
        <f t="shared" si="29"/>
        <v>C</v>
      </c>
      <c r="BH5" s="8">
        <f t="shared" si="30"/>
        <v>2</v>
      </c>
      <c r="BI5" s="8" t="str">
        <f t="shared" si="31"/>
        <v>2.0</v>
      </c>
      <c r="BJ5" s="12">
        <v>4</v>
      </c>
      <c r="BK5" s="112">
        <v>4</v>
      </c>
      <c r="BL5" s="243">
        <v>5</v>
      </c>
      <c r="BM5" s="244">
        <v>4</v>
      </c>
      <c r="BN5" s="244"/>
      <c r="BO5" s="6">
        <f t="shared" si="32"/>
        <v>4.4000000000000004</v>
      </c>
      <c r="BP5" s="7">
        <f t="shared" si="33"/>
        <v>4.4000000000000004</v>
      </c>
      <c r="BQ5" s="784" t="str">
        <f t="shared" si="34"/>
        <v>4.4</v>
      </c>
      <c r="BR5" s="10" t="str">
        <f t="shared" si="35"/>
        <v>D</v>
      </c>
      <c r="BS5" s="8">
        <f t="shared" si="36"/>
        <v>1</v>
      </c>
      <c r="BT5" s="8" t="str">
        <f t="shared" si="37"/>
        <v>1.0</v>
      </c>
      <c r="BU5" s="12">
        <v>3</v>
      </c>
      <c r="BV5" s="110">
        <v>3</v>
      </c>
      <c r="BW5" s="243">
        <v>6.3</v>
      </c>
      <c r="BX5" s="334">
        <v>8</v>
      </c>
      <c r="BY5" s="334"/>
      <c r="BZ5" s="6">
        <f t="shared" si="38"/>
        <v>7.3</v>
      </c>
      <c r="CA5" s="104">
        <f t="shared" si="39"/>
        <v>7.3</v>
      </c>
      <c r="CB5" s="784" t="str">
        <f t="shared" si="40"/>
        <v>7.3</v>
      </c>
      <c r="CC5" s="102" t="str">
        <f t="shared" si="41"/>
        <v>B</v>
      </c>
      <c r="CD5" s="103">
        <f t="shared" si="42"/>
        <v>3</v>
      </c>
      <c r="CE5" s="103" t="str">
        <f t="shared" si="43"/>
        <v>3.0</v>
      </c>
      <c r="CF5" s="12">
        <v>2</v>
      </c>
      <c r="CG5" s="110">
        <v>2</v>
      </c>
      <c r="CH5" s="365">
        <f t="shared" si="44"/>
        <v>18</v>
      </c>
      <c r="CI5" s="363">
        <f t="shared" si="45"/>
        <v>1.6111111111111112</v>
      </c>
      <c r="CJ5" s="355" t="str">
        <f t="shared" si="46"/>
        <v>1.61</v>
      </c>
      <c r="CK5" s="356" t="str">
        <f t="shared" si="47"/>
        <v>Lên lớp</v>
      </c>
      <c r="CL5" s="357">
        <f t="shared" si="48"/>
        <v>18</v>
      </c>
      <c r="CM5" s="358">
        <f t="shared" si="49"/>
        <v>1.6111111111111112</v>
      </c>
      <c r="CN5" s="356" t="str">
        <f t="shared" si="50"/>
        <v>Lên lớp</v>
      </c>
      <c r="CO5" s="288"/>
      <c r="CP5" s="243">
        <v>7.3</v>
      </c>
      <c r="CQ5" s="244">
        <v>4</v>
      </c>
      <c r="CR5" s="244"/>
      <c r="CS5" s="6">
        <f t="shared" si="51"/>
        <v>5.3</v>
      </c>
      <c r="CT5" s="104">
        <f t="shared" si="52"/>
        <v>5.3</v>
      </c>
      <c r="CU5" s="784" t="str">
        <f t="shared" si="53"/>
        <v>5.3</v>
      </c>
      <c r="CV5" s="102" t="str">
        <f t="shared" si="54"/>
        <v>D+</v>
      </c>
      <c r="CW5" s="103">
        <f t="shared" si="55"/>
        <v>1.5</v>
      </c>
      <c r="CX5" s="103" t="str">
        <f t="shared" si="56"/>
        <v>1.5</v>
      </c>
      <c r="CY5" s="12">
        <v>2</v>
      </c>
      <c r="CZ5" s="311">
        <v>2</v>
      </c>
      <c r="DA5" s="120">
        <v>5.6</v>
      </c>
      <c r="DB5" s="21">
        <v>5</v>
      </c>
      <c r="DC5" s="21"/>
      <c r="DD5" s="6">
        <f t="shared" si="57"/>
        <v>5.2</v>
      </c>
      <c r="DE5" s="104">
        <f t="shared" si="58"/>
        <v>5.2</v>
      </c>
      <c r="DF5" s="784" t="str">
        <f t="shared" si="59"/>
        <v>5.2</v>
      </c>
      <c r="DG5" s="102" t="str">
        <f t="shared" si="60"/>
        <v>D+</v>
      </c>
      <c r="DH5" s="103">
        <f t="shared" si="61"/>
        <v>1.5</v>
      </c>
      <c r="DI5" s="103" t="str">
        <f t="shared" si="62"/>
        <v>1.5</v>
      </c>
      <c r="DJ5" s="12">
        <v>3</v>
      </c>
      <c r="DK5" s="488">
        <v>3</v>
      </c>
      <c r="DL5" s="285">
        <v>6.5</v>
      </c>
      <c r="DM5" s="244">
        <v>5</v>
      </c>
      <c r="DN5" s="244"/>
      <c r="DO5" s="6">
        <f t="shared" si="63"/>
        <v>5.6</v>
      </c>
      <c r="DP5" s="104">
        <f t="shared" si="64"/>
        <v>5.6</v>
      </c>
      <c r="DQ5" s="784" t="str">
        <f t="shared" si="65"/>
        <v>5.6</v>
      </c>
      <c r="DR5" s="102" t="str">
        <f t="shared" si="66"/>
        <v>C</v>
      </c>
      <c r="DS5" s="103">
        <f t="shared" si="67"/>
        <v>2</v>
      </c>
      <c r="DT5" s="103" t="str">
        <f t="shared" si="68"/>
        <v>2.0</v>
      </c>
      <c r="DU5" s="12">
        <v>2</v>
      </c>
      <c r="DV5" s="311">
        <v>2</v>
      </c>
      <c r="DW5" s="243">
        <v>7.6</v>
      </c>
      <c r="DX5" s="244">
        <v>5</v>
      </c>
      <c r="DY5" s="244"/>
      <c r="DZ5" s="6">
        <f t="shared" si="69"/>
        <v>6</v>
      </c>
      <c r="EA5" s="104">
        <f t="shared" si="70"/>
        <v>6</v>
      </c>
      <c r="EB5" s="784" t="str">
        <f t="shared" si="71"/>
        <v>6.0</v>
      </c>
      <c r="EC5" s="102" t="str">
        <f t="shared" si="72"/>
        <v>C</v>
      </c>
      <c r="ED5" s="103">
        <f t="shared" si="73"/>
        <v>2</v>
      </c>
      <c r="EE5" s="103" t="str">
        <f t="shared" si="74"/>
        <v>2.0</v>
      </c>
      <c r="EF5" s="12">
        <v>2</v>
      </c>
      <c r="EG5" s="311">
        <v>2</v>
      </c>
      <c r="EH5" s="243">
        <v>6.6</v>
      </c>
      <c r="EI5" s="244">
        <v>8</v>
      </c>
      <c r="EJ5" s="244"/>
      <c r="EK5" s="6">
        <f t="shared" si="75"/>
        <v>7.4</v>
      </c>
      <c r="EL5" s="104">
        <f t="shared" si="76"/>
        <v>7.4</v>
      </c>
      <c r="EM5" s="784" t="str">
        <f t="shared" si="77"/>
        <v>7.4</v>
      </c>
      <c r="EN5" s="102" t="str">
        <f t="shared" si="78"/>
        <v>B</v>
      </c>
      <c r="EO5" s="103">
        <f t="shared" si="79"/>
        <v>3</v>
      </c>
      <c r="EP5" s="103" t="str">
        <f t="shared" si="80"/>
        <v>3.0</v>
      </c>
      <c r="EQ5" s="12">
        <v>4</v>
      </c>
      <c r="ER5" s="311">
        <v>4</v>
      </c>
      <c r="ES5" s="243">
        <v>6.4</v>
      </c>
      <c r="ET5" s="244">
        <v>4</v>
      </c>
      <c r="EU5" s="244"/>
      <c r="EV5" s="6">
        <f t="shared" si="81"/>
        <v>5</v>
      </c>
      <c r="EW5" s="104">
        <f t="shared" si="82"/>
        <v>5</v>
      </c>
      <c r="EX5" s="784" t="str">
        <f t="shared" si="83"/>
        <v>5.0</v>
      </c>
      <c r="EY5" s="102" t="str">
        <f t="shared" si="84"/>
        <v>D+</v>
      </c>
      <c r="EZ5" s="103">
        <f t="shared" si="85"/>
        <v>1.5</v>
      </c>
      <c r="FA5" s="103" t="str">
        <f t="shared" si="86"/>
        <v>1.5</v>
      </c>
      <c r="FB5" s="12">
        <v>2</v>
      </c>
      <c r="FC5" s="311">
        <v>2</v>
      </c>
      <c r="FD5" s="243">
        <v>6.6</v>
      </c>
      <c r="FE5" s="244">
        <v>6</v>
      </c>
      <c r="FF5" s="244"/>
      <c r="FG5" s="6">
        <f t="shared" si="87"/>
        <v>6.2</v>
      </c>
      <c r="FH5" s="104">
        <f t="shared" si="88"/>
        <v>6.2</v>
      </c>
      <c r="FI5" s="784" t="str">
        <f t="shared" si="89"/>
        <v>6.2</v>
      </c>
      <c r="FJ5" s="102" t="str">
        <f t="shared" si="90"/>
        <v>C</v>
      </c>
      <c r="FK5" s="103">
        <f t="shared" si="91"/>
        <v>2</v>
      </c>
      <c r="FL5" s="103" t="str">
        <f t="shared" si="92"/>
        <v>2.0</v>
      </c>
      <c r="FM5" s="12">
        <v>3</v>
      </c>
      <c r="FN5" s="311">
        <v>3</v>
      </c>
      <c r="FO5" s="285">
        <v>7.4</v>
      </c>
      <c r="FP5" s="244">
        <v>7</v>
      </c>
      <c r="FQ5" s="244"/>
      <c r="FR5" s="6">
        <f t="shared" si="93"/>
        <v>7.2</v>
      </c>
      <c r="FS5" s="104">
        <f t="shared" si="94"/>
        <v>7.2</v>
      </c>
      <c r="FT5" s="784" t="str">
        <f t="shared" si="95"/>
        <v>7.2</v>
      </c>
      <c r="FU5" s="102" t="str">
        <f t="shared" si="96"/>
        <v>B</v>
      </c>
      <c r="FV5" s="103">
        <f t="shared" si="97"/>
        <v>3</v>
      </c>
      <c r="FW5" s="103" t="str">
        <f t="shared" si="98"/>
        <v>3.0</v>
      </c>
      <c r="FX5" s="12">
        <v>3</v>
      </c>
      <c r="FY5" s="311">
        <v>3</v>
      </c>
      <c r="FZ5" s="559">
        <f t="shared" si="99"/>
        <v>21</v>
      </c>
      <c r="GA5" s="354">
        <f t="shared" si="100"/>
        <v>2.1666666666666665</v>
      </c>
      <c r="GB5" s="355" t="str">
        <f t="shared" si="101"/>
        <v>2.17</v>
      </c>
      <c r="GC5" s="344" t="str">
        <f t="shared" si="102"/>
        <v>Lên lớp</v>
      </c>
      <c r="GD5" s="559">
        <f t="shared" si="103"/>
        <v>39</v>
      </c>
      <c r="GE5" s="354">
        <f t="shared" si="104"/>
        <v>1.9102564102564104</v>
      </c>
      <c r="GF5" s="355" t="str">
        <f t="shared" si="105"/>
        <v>1.91</v>
      </c>
      <c r="GG5" s="661">
        <f t="shared" si="106"/>
        <v>39</v>
      </c>
      <c r="GH5" s="789">
        <f t="shared" si="107"/>
        <v>5.8820512820512825</v>
      </c>
      <c r="GI5" s="662">
        <f t="shared" si="108"/>
        <v>1.9102564102564104</v>
      </c>
      <c r="GJ5" s="663" t="str">
        <f t="shared" si="109"/>
        <v>Lên lớp</v>
      </c>
      <c r="GK5" s="288"/>
      <c r="GL5" s="706">
        <v>8</v>
      </c>
      <c r="GM5" s="420">
        <v>5</v>
      </c>
      <c r="GN5" s="420"/>
      <c r="GO5" s="6">
        <f t="shared" si="110"/>
        <v>6.2</v>
      </c>
      <c r="GP5" s="104">
        <f t="shared" si="111"/>
        <v>6.2</v>
      </c>
      <c r="GQ5" s="784" t="str">
        <f t="shared" si="112"/>
        <v>6.2</v>
      </c>
      <c r="GR5" s="540" t="str">
        <f t="shared" si="113"/>
        <v>C</v>
      </c>
      <c r="GS5" s="539">
        <f t="shared" si="114"/>
        <v>2</v>
      </c>
      <c r="GT5" s="539" t="str">
        <f t="shared" si="115"/>
        <v>2.0</v>
      </c>
      <c r="GU5" s="12">
        <v>2</v>
      </c>
      <c r="GV5" s="110">
        <v>2</v>
      </c>
      <c r="GW5" s="706">
        <v>7.2</v>
      </c>
      <c r="GX5" s="420">
        <v>7</v>
      </c>
      <c r="GY5" s="420"/>
      <c r="GZ5" s="6">
        <f t="shared" si="116"/>
        <v>7.1</v>
      </c>
      <c r="HA5" s="104">
        <f t="shared" si="117"/>
        <v>7.1</v>
      </c>
      <c r="HB5" s="784" t="str">
        <f t="shared" si="118"/>
        <v>7.1</v>
      </c>
      <c r="HC5" s="540" t="str">
        <f t="shared" si="119"/>
        <v>B</v>
      </c>
      <c r="HD5" s="539">
        <f t="shared" si="120"/>
        <v>3</v>
      </c>
      <c r="HE5" s="539" t="str">
        <f t="shared" si="121"/>
        <v>3.0</v>
      </c>
      <c r="HF5" s="12">
        <v>2</v>
      </c>
      <c r="HG5" s="110">
        <v>2</v>
      </c>
      <c r="HH5" s="706">
        <v>6.7</v>
      </c>
      <c r="HI5" s="420">
        <v>4</v>
      </c>
      <c r="HJ5" s="420"/>
      <c r="HK5" s="6">
        <f t="shared" si="122"/>
        <v>5.0999999999999996</v>
      </c>
      <c r="HL5" s="104">
        <f t="shared" si="123"/>
        <v>5.0999999999999996</v>
      </c>
      <c r="HM5" s="784" t="str">
        <f t="shared" si="124"/>
        <v>5.1</v>
      </c>
      <c r="HN5" s="540" t="str">
        <f t="shared" si="125"/>
        <v>D+</v>
      </c>
      <c r="HO5" s="539">
        <f t="shared" si="126"/>
        <v>1.5</v>
      </c>
      <c r="HP5" s="539" t="str">
        <f t="shared" si="127"/>
        <v>1.5</v>
      </c>
      <c r="HQ5" s="12">
        <v>3</v>
      </c>
      <c r="HR5" s="110">
        <v>3</v>
      </c>
      <c r="HS5" s="706">
        <v>6.7</v>
      </c>
      <c r="HT5" s="420">
        <v>6</v>
      </c>
      <c r="HU5" s="420"/>
      <c r="HV5" s="6">
        <f t="shared" si="128"/>
        <v>6.3</v>
      </c>
      <c r="HW5" s="104">
        <f t="shared" si="129"/>
        <v>6.3</v>
      </c>
      <c r="HX5" s="784" t="str">
        <f t="shared" si="130"/>
        <v>6.3</v>
      </c>
      <c r="HY5" s="540" t="str">
        <f t="shared" si="131"/>
        <v>C</v>
      </c>
      <c r="HZ5" s="539">
        <f t="shared" si="132"/>
        <v>2</v>
      </c>
      <c r="IA5" s="539" t="str">
        <f t="shared" si="133"/>
        <v>2.0</v>
      </c>
      <c r="IB5" s="12">
        <v>3</v>
      </c>
      <c r="IC5" s="110">
        <v>3</v>
      </c>
      <c r="ID5" s="706">
        <v>6.6</v>
      </c>
      <c r="IE5" s="420">
        <v>6</v>
      </c>
      <c r="IF5" s="420"/>
      <c r="IG5" s="6">
        <f t="shared" si="134"/>
        <v>6.2</v>
      </c>
      <c r="IH5" s="104">
        <f t="shared" si="135"/>
        <v>6.2</v>
      </c>
      <c r="II5" s="784" t="str">
        <f t="shared" si="136"/>
        <v>6.2</v>
      </c>
      <c r="IJ5" s="540" t="str">
        <f t="shared" si="137"/>
        <v>C</v>
      </c>
      <c r="IK5" s="539">
        <f t="shared" si="138"/>
        <v>2</v>
      </c>
      <c r="IL5" s="539" t="str">
        <f t="shared" si="139"/>
        <v>2.0</v>
      </c>
      <c r="IM5" s="12">
        <v>3</v>
      </c>
      <c r="IN5" s="110">
        <v>3</v>
      </c>
      <c r="IO5" s="316">
        <v>8</v>
      </c>
      <c r="IP5" s="420">
        <v>9</v>
      </c>
      <c r="IQ5" s="420"/>
      <c r="IR5" s="6">
        <f t="shared" si="140"/>
        <v>8.6</v>
      </c>
      <c r="IS5" s="104">
        <f t="shared" si="141"/>
        <v>8.6</v>
      </c>
      <c r="IT5" s="784" t="str">
        <f t="shared" si="142"/>
        <v>8.6</v>
      </c>
      <c r="IU5" s="540" t="str">
        <f t="shared" si="143"/>
        <v>A</v>
      </c>
      <c r="IV5" s="539">
        <f t="shared" si="144"/>
        <v>4</v>
      </c>
      <c r="IW5" s="539" t="str">
        <f t="shared" si="145"/>
        <v>4.0</v>
      </c>
      <c r="IX5" s="12">
        <v>2</v>
      </c>
      <c r="IY5" s="110">
        <v>2</v>
      </c>
      <c r="IZ5" s="848">
        <v>7.8</v>
      </c>
      <c r="JA5" s="420">
        <v>8</v>
      </c>
      <c r="JB5" s="420"/>
      <c r="JC5" s="6">
        <f t="shared" si="146"/>
        <v>7.9</v>
      </c>
      <c r="JD5" s="104">
        <f t="shared" si="147"/>
        <v>7.9</v>
      </c>
      <c r="JE5" s="784" t="str">
        <f t="shared" si="148"/>
        <v>7.9</v>
      </c>
      <c r="JF5" s="540" t="str">
        <f t="shared" si="149"/>
        <v>B</v>
      </c>
      <c r="JG5" s="539">
        <f t="shared" si="150"/>
        <v>3</v>
      </c>
      <c r="JH5" s="539" t="str">
        <f t="shared" si="151"/>
        <v>3.0</v>
      </c>
      <c r="JI5" s="12">
        <v>3</v>
      </c>
      <c r="JJ5" s="110">
        <v>3</v>
      </c>
      <c r="JK5" s="706">
        <v>6.8</v>
      </c>
      <c r="JL5" s="834">
        <v>6</v>
      </c>
      <c r="JM5" s="420"/>
      <c r="JN5" s="6">
        <f t="shared" si="152"/>
        <v>6.3</v>
      </c>
      <c r="JO5" s="104">
        <f t="shared" si="153"/>
        <v>6.3</v>
      </c>
      <c r="JP5" s="784" t="str">
        <f t="shared" si="154"/>
        <v>6.3</v>
      </c>
      <c r="JQ5" s="540" t="str">
        <f t="shared" si="155"/>
        <v>C</v>
      </c>
      <c r="JR5" s="539">
        <f t="shared" si="156"/>
        <v>2</v>
      </c>
      <c r="JS5" s="539" t="str">
        <f t="shared" si="157"/>
        <v>2.0</v>
      </c>
      <c r="JT5" s="12">
        <v>1</v>
      </c>
      <c r="JU5" s="110">
        <v>1</v>
      </c>
      <c r="JV5" s="706">
        <v>7</v>
      </c>
      <c r="JW5" s="895">
        <v>8</v>
      </c>
      <c r="JX5" s="297"/>
      <c r="JY5" s="6">
        <f t="shared" si="158"/>
        <v>7.6</v>
      </c>
      <c r="JZ5" s="104">
        <f t="shared" si="159"/>
        <v>7.6</v>
      </c>
      <c r="KA5" s="784" t="str">
        <f t="shared" si="160"/>
        <v>7.6</v>
      </c>
      <c r="KB5" s="540" t="str">
        <f t="shared" si="161"/>
        <v>B</v>
      </c>
      <c r="KC5" s="539">
        <f t="shared" si="162"/>
        <v>3</v>
      </c>
      <c r="KD5" s="539" t="str">
        <f t="shared" si="163"/>
        <v>3.0</v>
      </c>
      <c r="KE5" s="12">
        <v>1</v>
      </c>
      <c r="KF5" s="110">
        <v>1</v>
      </c>
      <c r="KG5" s="920">
        <f t="shared" si="164"/>
        <v>20</v>
      </c>
      <c r="KH5" s="922">
        <f t="shared" si="165"/>
        <v>2.4249999999999998</v>
      </c>
      <c r="KI5" s="924" t="str">
        <f t="shared" si="166"/>
        <v>2.43</v>
      </c>
      <c r="KJ5" s="928" t="str">
        <f t="shared" si="167"/>
        <v>Lên lớp</v>
      </c>
      <c r="KK5" s="931">
        <f t="shared" si="168"/>
        <v>59</v>
      </c>
      <c r="KL5" s="922">
        <f t="shared" si="169"/>
        <v>2.0847457627118646</v>
      </c>
      <c r="KM5" s="924" t="str">
        <f t="shared" si="170"/>
        <v>2.08</v>
      </c>
      <c r="KN5" s="932">
        <f t="shared" si="171"/>
        <v>20</v>
      </c>
      <c r="KO5" s="840">
        <f t="shared" si="172"/>
        <v>6.7100000000000009</v>
      </c>
      <c r="KP5" s="933">
        <f t="shared" si="173"/>
        <v>2.4249999999999998</v>
      </c>
      <c r="KQ5" s="934">
        <f t="shared" si="174"/>
        <v>59</v>
      </c>
      <c r="KR5" s="935">
        <f t="shared" si="175"/>
        <v>6.1627118644067798</v>
      </c>
      <c r="KS5" s="936">
        <f t="shared" si="176"/>
        <v>2.0847457627118646</v>
      </c>
      <c r="KT5" s="928" t="str">
        <f t="shared" si="177"/>
        <v>Lên lớp</v>
      </c>
      <c r="KU5" s="113"/>
      <c r="KV5" s="848">
        <v>6.2</v>
      </c>
      <c r="KW5" s="420">
        <v>5</v>
      </c>
      <c r="KX5" s="1058"/>
      <c r="KY5" s="723">
        <f t="shared" si="193"/>
        <v>5.5</v>
      </c>
      <c r="KZ5" s="724">
        <f t="shared" si="194"/>
        <v>5.5</v>
      </c>
      <c r="LA5" s="799" t="str">
        <f t="shared" si="195"/>
        <v>5.5</v>
      </c>
      <c r="LB5" s="725" t="str">
        <f t="shared" si="196"/>
        <v>C</v>
      </c>
      <c r="LC5" s="726">
        <f t="shared" si="197"/>
        <v>2</v>
      </c>
      <c r="LD5" s="726" t="str">
        <f t="shared" si="198"/>
        <v>2.0</v>
      </c>
      <c r="LE5" s="727">
        <v>2</v>
      </c>
      <c r="LF5" s="728">
        <v>2</v>
      </c>
      <c r="LG5" s="848">
        <v>8.4</v>
      </c>
      <c r="LH5" s="420">
        <v>7</v>
      </c>
      <c r="LI5" s="420"/>
      <c r="LJ5" s="723">
        <f t="shared" si="199"/>
        <v>7.6</v>
      </c>
      <c r="LK5" s="724">
        <f t="shared" si="200"/>
        <v>7.6</v>
      </c>
      <c r="LL5" s="799" t="str">
        <f t="shared" si="201"/>
        <v>7.6</v>
      </c>
      <c r="LM5" s="725" t="str">
        <f t="shared" si="202"/>
        <v>B</v>
      </c>
      <c r="LN5" s="726">
        <f t="shared" si="180"/>
        <v>3</v>
      </c>
      <c r="LO5" s="726" t="str">
        <f t="shared" si="203"/>
        <v>3.0</v>
      </c>
      <c r="LP5" s="727">
        <v>2</v>
      </c>
      <c r="LQ5" s="728">
        <v>2</v>
      </c>
      <c r="LR5" s="706">
        <v>6.4</v>
      </c>
      <c r="LS5" s="420">
        <v>8</v>
      </c>
      <c r="LT5" s="1101"/>
      <c r="LU5" s="6">
        <f t="shared" si="204"/>
        <v>7.4</v>
      </c>
      <c r="LV5" s="104">
        <f t="shared" si="205"/>
        <v>7.4</v>
      </c>
      <c r="LW5" s="784" t="str">
        <f t="shared" si="206"/>
        <v>7.4</v>
      </c>
      <c r="LX5" s="540" t="str">
        <f t="shared" si="207"/>
        <v>B</v>
      </c>
      <c r="LY5" s="539">
        <f t="shared" si="208"/>
        <v>3</v>
      </c>
      <c r="LZ5" s="539" t="str">
        <f t="shared" si="209"/>
        <v>3.0</v>
      </c>
      <c r="MA5" s="12">
        <v>4</v>
      </c>
      <c r="MB5" s="110">
        <v>4</v>
      </c>
      <c r="MC5" s="848">
        <v>8</v>
      </c>
      <c r="MD5" s="420">
        <v>7</v>
      </c>
      <c r="ME5" s="420"/>
      <c r="MF5" s="900">
        <f t="shared" si="210"/>
        <v>7.4</v>
      </c>
      <c r="MG5" s="902">
        <f t="shared" si="211"/>
        <v>7.4</v>
      </c>
      <c r="MH5" s="904" t="str">
        <f t="shared" si="212"/>
        <v>7.4</v>
      </c>
      <c r="MI5" s="906" t="str">
        <f t="shared" si="213"/>
        <v>B</v>
      </c>
      <c r="MJ5" s="908">
        <f t="shared" si="214"/>
        <v>3</v>
      </c>
      <c r="MK5" s="908" t="str">
        <f t="shared" si="183"/>
        <v>3.0</v>
      </c>
      <c r="ML5" s="729">
        <v>2</v>
      </c>
      <c r="MM5" s="910">
        <v>2</v>
      </c>
      <c r="MN5" s="706">
        <v>7.8</v>
      </c>
      <c r="MO5" s="297">
        <v>8</v>
      </c>
      <c r="MP5" s="297"/>
      <c r="MQ5" s="900">
        <f t="shared" si="215"/>
        <v>7.9</v>
      </c>
      <c r="MR5" s="902">
        <f t="shared" si="216"/>
        <v>7.9</v>
      </c>
      <c r="MS5" s="904" t="str">
        <f t="shared" si="217"/>
        <v>7.9</v>
      </c>
      <c r="MT5" s="906" t="str">
        <f t="shared" si="218"/>
        <v>B</v>
      </c>
      <c r="MU5" s="908">
        <f t="shared" si="219"/>
        <v>3</v>
      </c>
      <c r="MV5" s="908" t="str">
        <f t="shared" si="220"/>
        <v>3.0</v>
      </c>
      <c r="MW5" s="729">
        <v>2</v>
      </c>
      <c r="MX5" s="910">
        <v>2</v>
      </c>
      <c r="MY5" s="706">
        <v>8.3000000000000007</v>
      </c>
      <c r="MZ5" s="420">
        <v>7</v>
      </c>
      <c r="NA5" s="420"/>
      <c r="NB5" s="900">
        <f t="shared" si="221"/>
        <v>7.5</v>
      </c>
      <c r="NC5" s="902">
        <f t="shared" si="222"/>
        <v>7.5</v>
      </c>
      <c r="ND5" s="904" t="str">
        <f t="shared" si="223"/>
        <v>7.5</v>
      </c>
      <c r="NE5" s="906" t="str">
        <f t="shared" si="224"/>
        <v>B</v>
      </c>
      <c r="NF5" s="908">
        <f t="shared" si="225"/>
        <v>3</v>
      </c>
      <c r="NG5" s="908" t="str">
        <f t="shared" si="226"/>
        <v>3.0</v>
      </c>
      <c r="NH5" s="729">
        <v>2</v>
      </c>
      <c r="NI5" s="910">
        <v>2</v>
      </c>
      <c r="NJ5" s="706">
        <v>7.8</v>
      </c>
      <c r="NK5" s="420">
        <v>3</v>
      </c>
      <c r="NL5" s="420"/>
      <c r="NM5" s="900">
        <f t="shared" si="227"/>
        <v>4.9000000000000004</v>
      </c>
      <c r="NN5" s="902">
        <f t="shared" si="228"/>
        <v>4.9000000000000004</v>
      </c>
      <c r="NO5" s="904" t="str">
        <f t="shared" si="229"/>
        <v>4.9</v>
      </c>
      <c r="NP5" s="906" t="str">
        <f t="shared" si="230"/>
        <v>D</v>
      </c>
      <c r="NQ5" s="908">
        <f t="shared" si="231"/>
        <v>1</v>
      </c>
      <c r="NR5" s="908" t="str">
        <f t="shared" si="232"/>
        <v>1.0</v>
      </c>
      <c r="NS5" s="729">
        <v>2</v>
      </c>
      <c r="NT5" s="910">
        <v>2</v>
      </c>
      <c r="NU5" s="706">
        <v>6</v>
      </c>
      <c r="NV5" s="420">
        <v>5</v>
      </c>
      <c r="NW5" s="420"/>
      <c r="NX5" s="900">
        <f t="shared" si="233"/>
        <v>5.4</v>
      </c>
      <c r="NY5" s="902">
        <f t="shared" si="234"/>
        <v>5.4</v>
      </c>
      <c r="NZ5" s="904" t="str">
        <f t="shared" si="235"/>
        <v>5.4</v>
      </c>
      <c r="OA5" s="906" t="str">
        <f t="shared" si="236"/>
        <v>D+</v>
      </c>
      <c r="OB5" s="908">
        <f t="shared" si="237"/>
        <v>1.5</v>
      </c>
      <c r="OC5" s="908" t="str">
        <f t="shared" si="238"/>
        <v>1.5</v>
      </c>
      <c r="OD5" s="729">
        <v>2</v>
      </c>
      <c r="OE5" s="910">
        <v>2</v>
      </c>
      <c r="OF5" s="1069">
        <f t="shared" si="239"/>
        <v>18</v>
      </c>
      <c r="OG5" s="1070">
        <f t="shared" si="240"/>
        <v>2.5</v>
      </c>
      <c r="OH5" s="1071" t="str">
        <f t="shared" si="241"/>
        <v>2.50</v>
      </c>
      <c r="OI5" s="1072" t="str">
        <f t="shared" si="242"/>
        <v>Lên lớp</v>
      </c>
      <c r="OJ5" s="1082">
        <f t="shared" si="243"/>
        <v>77</v>
      </c>
      <c r="OK5" s="1083">
        <f t="shared" si="244"/>
        <v>2.1818181818181817</v>
      </c>
      <c r="OL5" s="1084" t="str">
        <f t="shared" si="245"/>
        <v>2.18</v>
      </c>
      <c r="OM5" s="1082">
        <f t="shared" si="246"/>
        <v>18</v>
      </c>
      <c r="ON5" s="1075">
        <f t="shared" si="247"/>
        <v>2.5</v>
      </c>
      <c r="OO5" s="1075">
        <f t="shared" si="248"/>
        <v>6.7777777777777768</v>
      </c>
      <c r="OP5" s="1076">
        <f t="shared" si="249"/>
        <v>77</v>
      </c>
      <c r="OQ5" s="1079">
        <f t="shared" si="250"/>
        <v>6.3064935064935064</v>
      </c>
      <c r="OR5" s="1077">
        <f t="shared" si="251"/>
        <v>2.1818181818181817</v>
      </c>
      <c r="OS5" s="1072" t="str">
        <f t="shared" si="252"/>
        <v>Lên lớp</v>
      </c>
      <c r="OU5" s="1337">
        <v>7.5</v>
      </c>
      <c r="OV5" s="1340">
        <v>7</v>
      </c>
      <c r="OW5" s="1410"/>
      <c r="OX5" s="1413">
        <f t="shared" si="253"/>
        <v>7.2</v>
      </c>
      <c r="OY5" s="1414">
        <f t="shared" si="254"/>
        <v>7.2</v>
      </c>
      <c r="OZ5" s="1415" t="str">
        <f t="shared" si="255"/>
        <v>7.2</v>
      </c>
      <c r="PA5" s="1416" t="str">
        <f t="shared" si="256"/>
        <v>B</v>
      </c>
      <c r="PB5" s="1417">
        <f t="shared" si="257"/>
        <v>3</v>
      </c>
      <c r="PC5" s="1418" t="str">
        <f t="shared" si="258"/>
        <v>3.0</v>
      </c>
      <c r="PD5" s="1419">
        <v>6</v>
      </c>
      <c r="PE5" s="1616">
        <v>6</v>
      </c>
      <c r="PF5" s="1618">
        <v>7.8</v>
      </c>
      <c r="PG5" s="1645">
        <v>6.1</v>
      </c>
      <c r="PH5" s="1634">
        <f t="shared" si="259"/>
        <v>6.8</v>
      </c>
      <c r="PI5" s="1635" t="str">
        <f t="shared" si="260"/>
        <v>6.8</v>
      </c>
      <c r="PJ5" s="1636" t="str">
        <f t="shared" si="261"/>
        <v>C+</v>
      </c>
      <c r="PK5" s="1637">
        <f t="shared" si="262"/>
        <v>2.5</v>
      </c>
      <c r="PL5" s="1637" t="str">
        <f t="shared" si="263"/>
        <v>2.5</v>
      </c>
      <c r="PM5" s="1638">
        <v>5</v>
      </c>
      <c r="PN5" s="1610">
        <v>5</v>
      </c>
      <c r="PO5" s="1621">
        <f t="shared" si="264"/>
        <v>11</v>
      </c>
      <c r="PP5" s="1070">
        <f t="shared" si="192"/>
        <v>2.7727272727272729</v>
      </c>
    </row>
    <row r="6" spans="1:432" s="48" customFormat="1" ht="20.25" customHeight="1" x14ac:dyDescent="0.25">
      <c r="A6" s="50">
        <v>27</v>
      </c>
      <c r="B6" s="33" t="s">
        <v>23</v>
      </c>
      <c r="C6" s="273" t="s">
        <v>111</v>
      </c>
      <c r="D6" s="58" t="s">
        <v>112</v>
      </c>
      <c r="E6" s="1439" t="s">
        <v>113</v>
      </c>
      <c r="F6" s="27"/>
      <c r="G6" s="52" t="s">
        <v>114</v>
      </c>
      <c r="H6" s="36" t="s">
        <v>28</v>
      </c>
      <c r="I6" s="123" t="s">
        <v>115</v>
      </c>
      <c r="J6" s="120">
        <v>5.3</v>
      </c>
      <c r="K6" s="784" t="str">
        <f t="shared" si="0"/>
        <v>5.3</v>
      </c>
      <c r="L6" s="10" t="str">
        <f t="shared" si="1"/>
        <v>D+</v>
      </c>
      <c r="M6" s="8">
        <f t="shared" si="2"/>
        <v>1.5</v>
      </c>
      <c r="N6" s="208" t="str">
        <f t="shared" si="3"/>
        <v>1.5</v>
      </c>
      <c r="O6" s="120">
        <v>6.8</v>
      </c>
      <c r="P6" s="784" t="str">
        <f t="shared" si="4"/>
        <v>6.8</v>
      </c>
      <c r="Q6" s="10" t="str">
        <f t="shared" si="5"/>
        <v>C+</v>
      </c>
      <c r="R6" s="8">
        <f t="shared" si="6"/>
        <v>2.5</v>
      </c>
      <c r="S6" s="208" t="str">
        <f t="shared" si="7"/>
        <v>2.5</v>
      </c>
      <c r="T6" s="120">
        <v>6.5</v>
      </c>
      <c r="U6" s="21">
        <v>6</v>
      </c>
      <c r="V6" s="27"/>
      <c r="W6" s="6">
        <f t="shared" si="8"/>
        <v>6.2</v>
      </c>
      <c r="X6" s="7">
        <f t="shared" si="9"/>
        <v>6.2</v>
      </c>
      <c r="Y6" s="784" t="str">
        <f t="shared" si="10"/>
        <v>6.2</v>
      </c>
      <c r="Z6" s="10" t="str">
        <f t="shared" si="11"/>
        <v>C</v>
      </c>
      <c r="AA6" s="8">
        <f t="shared" si="12"/>
        <v>2</v>
      </c>
      <c r="AB6" s="8" t="str">
        <f t="shared" si="13"/>
        <v>2.0</v>
      </c>
      <c r="AC6" s="12">
        <v>3</v>
      </c>
      <c r="AD6" s="112">
        <v>3</v>
      </c>
      <c r="AE6" s="120">
        <v>5.8</v>
      </c>
      <c r="AF6" s="21">
        <v>8</v>
      </c>
      <c r="AG6" s="27"/>
      <c r="AH6" s="163">
        <f t="shared" si="14"/>
        <v>7.1</v>
      </c>
      <c r="AI6" s="164">
        <f t="shared" si="15"/>
        <v>7.1</v>
      </c>
      <c r="AJ6" s="786" t="str">
        <f t="shared" si="16"/>
        <v>7.1</v>
      </c>
      <c r="AK6" s="158" t="str">
        <f t="shared" si="17"/>
        <v>B</v>
      </c>
      <c r="AL6" s="165">
        <f t="shared" si="18"/>
        <v>3</v>
      </c>
      <c r="AM6" s="165" t="str">
        <f t="shared" si="19"/>
        <v>3.0</v>
      </c>
      <c r="AN6" s="378">
        <v>3</v>
      </c>
      <c r="AO6" s="314">
        <v>3</v>
      </c>
      <c r="AP6" s="120">
        <v>6.3</v>
      </c>
      <c r="AQ6" s="21">
        <v>6</v>
      </c>
      <c r="AR6" s="27"/>
      <c r="AS6" s="6">
        <f t="shared" si="20"/>
        <v>6.1</v>
      </c>
      <c r="AT6" s="7">
        <f t="shared" si="21"/>
        <v>6.1</v>
      </c>
      <c r="AU6" s="784" t="str">
        <f t="shared" si="22"/>
        <v>6.1</v>
      </c>
      <c r="AV6" s="10" t="str">
        <f t="shared" si="23"/>
        <v>C</v>
      </c>
      <c r="AW6" s="8">
        <f t="shared" si="24"/>
        <v>2</v>
      </c>
      <c r="AX6" s="8" t="str">
        <f t="shared" si="25"/>
        <v>2.0</v>
      </c>
      <c r="AY6" s="12">
        <v>3</v>
      </c>
      <c r="AZ6" s="112">
        <v>3</v>
      </c>
      <c r="BA6" s="243">
        <v>6.8</v>
      </c>
      <c r="BB6" s="244">
        <v>6</v>
      </c>
      <c r="BC6" s="27"/>
      <c r="BD6" s="6">
        <f t="shared" si="26"/>
        <v>6.3</v>
      </c>
      <c r="BE6" s="7">
        <f t="shared" si="27"/>
        <v>6.3</v>
      </c>
      <c r="BF6" s="784" t="str">
        <f t="shared" si="28"/>
        <v>6.3</v>
      </c>
      <c r="BG6" s="10" t="str">
        <f t="shared" si="29"/>
        <v>C</v>
      </c>
      <c r="BH6" s="8">
        <f t="shared" si="30"/>
        <v>2</v>
      </c>
      <c r="BI6" s="8" t="str">
        <f t="shared" si="31"/>
        <v>2.0</v>
      </c>
      <c r="BJ6" s="12">
        <v>4</v>
      </c>
      <c r="BK6" s="112">
        <v>4</v>
      </c>
      <c r="BL6" s="243">
        <v>5</v>
      </c>
      <c r="BM6" s="244">
        <v>4</v>
      </c>
      <c r="BN6" s="244"/>
      <c r="BO6" s="6">
        <f t="shared" si="32"/>
        <v>4.4000000000000004</v>
      </c>
      <c r="BP6" s="7">
        <f t="shared" si="33"/>
        <v>4.4000000000000004</v>
      </c>
      <c r="BQ6" s="784" t="str">
        <f t="shared" si="34"/>
        <v>4.4</v>
      </c>
      <c r="BR6" s="10" t="str">
        <f t="shared" si="35"/>
        <v>D</v>
      </c>
      <c r="BS6" s="8">
        <f t="shared" si="36"/>
        <v>1</v>
      </c>
      <c r="BT6" s="8" t="str">
        <f t="shared" si="37"/>
        <v>1.0</v>
      </c>
      <c r="BU6" s="12">
        <v>3</v>
      </c>
      <c r="BV6" s="110">
        <v>3</v>
      </c>
      <c r="BW6" s="243">
        <v>7.7</v>
      </c>
      <c r="BX6" s="334">
        <v>8</v>
      </c>
      <c r="BY6" s="334"/>
      <c r="BZ6" s="6">
        <f t="shared" si="38"/>
        <v>7.9</v>
      </c>
      <c r="CA6" s="104">
        <f t="shared" si="39"/>
        <v>7.9</v>
      </c>
      <c r="CB6" s="784" t="str">
        <f t="shared" si="40"/>
        <v>7.9</v>
      </c>
      <c r="CC6" s="102" t="str">
        <f t="shared" si="41"/>
        <v>B</v>
      </c>
      <c r="CD6" s="103">
        <f t="shared" si="42"/>
        <v>3</v>
      </c>
      <c r="CE6" s="103" t="str">
        <f t="shared" si="43"/>
        <v>3.0</v>
      </c>
      <c r="CF6" s="12">
        <v>2</v>
      </c>
      <c r="CG6" s="110">
        <v>2</v>
      </c>
      <c r="CH6" s="365">
        <f t="shared" si="44"/>
        <v>18</v>
      </c>
      <c r="CI6" s="363">
        <f t="shared" si="45"/>
        <v>2.1111111111111112</v>
      </c>
      <c r="CJ6" s="355" t="str">
        <f t="shared" si="46"/>
        <v>2.11</v>
      </c>
      <c r="CK6" s="356" t="str">
        <f t="shared" si="47"/>
        <v>Lên lớp</v>
      </c>
      <c r="CL6" s="357">
        <f t="shared" si="48"/>
        <v>18</v>
      </c>
      <c r="CM6" s="358">
        <f t="shared" si="49"/>
        <v>2.1111111111111112</v>
      </c>
      <c r="CN6" s="356" t="str">
        <f t="shared" si="50"/>
        <v>Lên lớp</v>
      </c>
      <c r="CO6" s="26"/>
      <c r="CP6" s="243">
        <v>6.3</v>
      </c>
      <c r="CQ6" s="244">
        <v>6</v>
      </c>
      <c r="CR6" s="244"/>
      <c r="CS6" s="6">
        <f t="shared" si="51"/>
        <v>6.1</v>
      </c>
      <c r="CT6" s="104">
        <f t="shared" si="52"/>
        <v>6.1</v>
      </c>
      <c r="CU6" s="784" t="str">
        <f t="shared" si="53"/>
        <v>6.1</v>
      </c>
      <c r="CV6" s="102" t="str">
        <f t="shared" si="54"/>
        <v>C</v>
      </c>
      <c r="CW6" s="103">
        <f t="shared" si="55"/>
        <v>2</v>
      </c>
      <c r="CX6" s="103" t="str">
        <f t="shared" si="56"/>
        <v>2.0</v>
      </c>
      <c r="CY6" s="12">
        <v>2</v>
      </c>
      <c r="CZ6" s="311">
        <v>2</v>
      </c>
      <c r="DA6" s="120">
        <v>5.4</v>
      </c>
      <c r="DB6" s="21">
        <v>6</v>
      </c>
      <c r="DC6" s="21"/>
      <c r="DD6" s="6">
        <f t="shared" si="57"/>
        <v>5.8</v>
      </c>
      <c r="DE6" s="104">
        <f t="shared" si="58"/>
        <v>5.8</v>
      </c>
      <c r="DF6" s="784" t="str">
        <f t="shared" si="59"/>
        <v>5.8</v>
      </c>
      <c r="DG6" s="102" t="str">
        <f t="shared" si="60"/>
        <v>C</v>
      </c>
      <c r="DH6" s="103">
        <f t="shared" si="61"/>
        <v>2</v>
      </c>
      <c r="DI6" s="103" t="str">
        <f t="shared" si="62"/>
        <v>2.0</v>
      </c>
      <c r="DJ6" s="12">
        <v>3</v>
      </c>
      <c r="DK6" s="488">
        <v>3</v>
      </c>
      <c r="DL6" s="285">
        <v>5.8</v>
      </c>
      <c r="DM6" s="244">
        <v>6</v>
      </c>
      <c r="DN6" s="244"/>
      <c r="DO6" s="6">
        <f t="shared" si="63"/>
        <v>5.9</v>
      </c>
      <c r="DP6" s="104">
        <f t="shared" si="64"/>
        <v>5.9</v>
      </c>
      <c r="DQ6" s="784" t="str">
        <f t="shared" si="65"/>
        <v>5.9</v>
      </c>
      <c r="DR6" s="102" t="str">
        <f t="shared" si="66"/>
        <v>C</v>
      </c>
      <c r="DS6" s="103">
        <f t="shared" si="67"/>
        <v>2</v>
      </c>
      <c r="DT6" s="103" t="str">
        <f t="shared" si="68"/>
        <v>2.0</v>
      </c>
      <c r="DU6" s="12">
        <v>2</v>
      </c>
      <c r="DV6" s="311">
        <v>2</v>
      </c>
      <c r="DW6" s="243">
        <v>6.6</v>
      </c>
      <c r="DX6" s="244">
        <v>5</v>
      </c>
      <c r="DY6" s="244"/>
      <c r="DZ6" s="6">
        <f t="shared" si="69"/>
        <v>5.6</v>
      </c>
      <c r="EA6" s="104">
        <f t="shared" si="70"/>
        <v>5.6</v>
      </c>
      <c r="EB6" s="784" t="str">
        <f t="shared" si="71"/>
        <v>5.6</v>
      </c>
      <c r="EC6" s="102" t="str">
        <f t="shared" si="72"/>
        <v>C</v>
      </c>
      <c r="ED6" s="103">
        <f t="shared" si="73"/>
        <v>2</v>
      </c>
      <c r="EE6" s="103" t="str">
        <f t="shared" si="74"/>
        <v>2.0</v>
      </c>
      <c r="EF6" s="12">
        <v>2</v>
      </c>
      <c r="EG6" s="311">
        <v>2</v>
      </c>
      <c r="EH6" s="243"/>
      <c r="EI6" s="244"/>
      <c r="EJ6" s="244"/>
      <c r="EK6" s="6">
        <f t="shared" si="75"/>
        <v>0</v>
      </c>
      <c r="EL6" s="104">
        <f t="shared" si="76"/>
        <v>0</v>
      </c>
      <c r="EM6" s="784" t="str">
        <f t="shared" si="77"/>
        <v>0.0</v>
      </c>
      <c r="EN6" s="102" t="str">
        <f t="shared" si="78"/>
        <v>F</v>
      </c>
      <c r="EO6" s="103">
        <f t="shared" si="79"/>
        <v>0</v>
      </c>
      <c r="EP6" s="103" t="str">
        <f t="shared" si="80"/>
        <v>0.0</v>
      </c>
      <c r="EQ6" s="12"/>
      <c r="ER6" s="311"/>
      <c r="ES6" s="243">
        <v>5.6</v>
      </c>
      <c r="ET6" s="244">
        <v>7</v>
      </c>
      <c r="EU6" s="244"/>
      <c r="EV6" s="6">
        <f t="shared" si="81"/>
        <v>6.4</v>
      </c>
      <c r="EW6" s="104">
        <f t="shared" si="82"/>
        <v>6.4</v>
      </c>
      <c r="EX6" s="784" t="str">
        <f t="shared" si="83"/>
        <v>6.4</v>
      </c>
      <c r="EY6" s="102" t="str">
        <f t="shared" si="84"/>
        <v>C</v>
      </c>
      <c r="EZ6" s="103">
        <f t="shared" si="85"/>
        <v>2</v>
      </c>
      <c r="FA6" s="103" t="str">
        <f t="shared" si="86"/>
        <v>2.0</v>
      </c>
      <c r="FB6" s="12">
        <v>2</v>
      </c>
      <c r="FC6" s="311">
        <v>2</v>
      </c>
      <c r="FD6" s="285">
        <v>5</v>
      </c>
      <c r="FE6" s="315"/>
      <c r="FF6" s="244"/>
      <c r="FG6" s="6">
        <f t="shared" si="87"/>
        <v>2</v>
      </c>
      <c r="FH6" s="104">
        <f t="shared" si="88"/>
        <v>2</v>
      </c>
      <c r="FI6" s="784" t="str">
        <f t="shared" si="89"/>
        <v>2.0</v>
      </c>
      <c r="FJ6" s="102" t="str">
        <f t="shared" si="90"/>
        <v>F</v>
      </c>
      <c r="FK6" s="103">
        <f t="shared" si="91"/>
        <v>0</v>
      </c>
      <c r="FL6" s="103" t="str">
        <f t="shared" si="92"/>
        <v>0.0</v>
      </c>
      <c r="FM6" s="12">
        <v>3</v>
      </c>
      <c r="FN6" s="311"/>
      <c r="FO6" s="285">
        <v>7.8</v>
      </c>
      <c r="FP6" s="315"/>
      <c r="FQ6" s="244">
        <v>6</v>
      </c>
      <c r="FR6" s="6">
        <f t="shared" si="93"/>
        <v>3.1</v>
      </c>
      <c r="FS6" s="104">
        <f t="shared" si="94"/>
        <v>6.7</v>
      </c>
      <c r="FT6" s="784" t="str">
        <f t="shared" si="95"/>
        <v>6.7</v>
      </c>
      <c r="FU6" s="102" t="str">
        <f t="shared" si="96"/>
        <v>C+</v>
      </c>
      <c r="FV6" s="103">
        <f t="shared" si="97"/>
        <v>2.5</v>
      </c>
      <c r="FW6" s="103" t="str">
        <f t="shared" si="98"/>
        <v>2.5</v>
      </c>
      <c r="FX6" s="12">
        <v>3</v>
      </c>
      <c r="FY6" s="311">
        <v>3</v>
      </c>
      <c r="FZ6" s="559">
        <f t="shared" si="99"/>
        <v>17</v>
      </c>
      <c r="GA6" s="354">
        <f t="shared" si="100"/>
        <v>1.7352941176470589</v>
      </c>
      <c r="GB6" s="355" t="str">
        <f t="shared" si="101"/>
        <v>1.74</v>
      </c>
      <c r="GC6" s="344" t="str">
        <f t="shared" si="102"/>
        <v>Lên lớp</v>
      </c>
      <c r="GD6" s="559">
        <f t="shared" si="103"/>
        <v>35</v>
      </c>
      <c r="GE6" s="354">
        <f t="shared" si="104"/>
        <v>1.9285714285714286</v>
      </c>
      <c r="GF6" s="355" t="str">
        <f t="shared" si="105"/>
        <v>1.93</v>
      </c>
      <c r="GG6" s="661">
        <f t="shared" si="106"/>
        <v>32</v>
      </c>
      <c r="GH6" s="789">
        <f t="shared" si="107"/>
        <v>6.1843750000000002</v>
      </c>
      <c r="GI6" s="662">
        <f t="shared" si="108"/>
        <v>2.109375</v>
      </c>
      <c r="GJ6" s="663" t="str">
        <f t="shared" si="109"/>
        <v>Lên lớp</v>
      </c>
      <c r="GK6" s="26"/>
      <c r="GL6" s="706">
        <v>6</v>
      </c>
      <c r="GM6" s="420">
        <v>3</v>
      </c>
      <c r="GN6" s="420"/>
      <c r="GO6" s="6">
        <f t="shared" si="110"/>
        <v>4.2</v>
      </c>
      <c r="GP6" s="104">
        <f t="shared" si="111"/>
        <v>4.2</v>
      </c>
      <c r="GQ6" s="784" t="str">
        <f t="shared" si="112"/>
        <v>4.2</v>
      </c>
      <c r="GR6" s="540" t="str">
        <f t="shared" si="113"/>
        <v>D</v>
      </c>
      <c r="GS6" s="539">
        <f t="shared" si="114"/>
        <v>1</v>
      </c>
      <c r="GT6" s="539" t="str">
        <f t="shared" si="115"/>
        <v>1.0</v>
      </c>
      <c r="GU6" s="12">
        <v>2</v>
      </c>
      <c r="GV6" s="110">
        <v>2</v>
      </c>
      <c r="GW6" s="706">
        <v>5.4</v>
      </c>
      <c r="GX6" s="420">
        <v>3</v>
      </c>
      <c r="GY6" s="420"/>
      <c r="GZ6" s="6">
        <f t="shared" si="116"/>
        <v>4</v>
      </c>
      <c r="HA6" s="104">
        <f t="shared" si="117"/>
        <v>4</v>
      </c>
      <c r="HB6" s="784" t="str">
        <f t="shared" si="118"/>
        <v>4.0</v>
      </c>
      <c r="HC6" s="540" t="str">
        <f t="shared" si="119"/>
        <v>D</v>
      </c>
      <c r="HD6" s="539">
        <f t="shared" si="120"/>
        <v>1</v>
      </c>
      <c r="HE6" s="539" t="str">
        <f t="shared" si="121"/>
        <v>1.0</v>
      </c>
      <c r="HF6" s="12">
        <v>2</v>
      </c>
      <c r="HG6" s="110">
        <v>2</v>
      </c>
      <c r="HH6" s="706">
        <v>6.7</v>
      </c>
      <c r="HI6" s="420">
        <v>9</v>
      </c>
      <c r="HJ6" s="420"/>
      <c r="HK6" s="6">
        <f t="shared" si="122"/>
        <v>8.1</v>
      </c>
      <c r="HL6" s="104">
        <f t="shared" si="123"/>
        <v>8.1</v>
      </c>
      <c r="HM6" s="784" t="str">
        <f t="shared" si="124"/>
        <v>8.1</v>
      </c>
      <c r="HN6" s="540" t="str">
        <f t="shared" si="125"/>
        <v>B+</v>
      </c>
      <c r="HO6" s="539">
        <f t="shared" si="126"/>
        <v>3.5</v>
      </c>
      <c r="HP6" s="539" t="str">
        <f t="shared" si="127"/>
        <v>3.5</v>
      </c>
      <c r="HQ6" s="12">
        <v>3</v>
      </c>
      <c r="HR6" s="110">
        <v>3</v>
      </c>
      <c r="HS6" s="706">
        <v>6.3</v>
      </c>
      <c r="HT6" s="420">
        <v>5</v>
      </c>
      <c r="HU6" s="420"/>
      <c r="HV6" s="6">
        <f t="shared" si="128"/>
        <v>5.5</v>
      </c>
      <c r="HW6" s="104">
        <f t="shared" si="129"/>
        <v>5.5</v>
      </c>
      <c r="HX6" s="784" t="str">
        <f t="shared" si="130"/>
        <v>5.5</v>
      </c>
      <c r="HY6" s="540" t="str">
        <f t="shared" si="131"/>
        <v>C</v>
      </c>
      <c r="HZ6" s="539">
        <f t="shared" si="132"/>
        <v>2</v>
      </c>
      <c r="IA6" s="539" t="str">
        <f t="shared" si="133"/>
        <v>2.0</v>
      </c>
      <c r="IB6" s="12">
        <v>3</v>
      </c>
      <c r="IC6" s="110">
        <v>3</v>
      </c>
      <c r="ID6" s="774">
        <v>4.8</v>
      </c>
      <c r="IE6" s="420"/>
      <c r="IF6" s="420"/>
      <c r="IG6" s="6">
        <f t="shared" si="134"/>
        <v>1.9</v>
      </c>
      <c r="IH6" s="104">
        <f t="shared" si="135"/>
        <v>1.9</v>
      </c>
      <c r="II6" s="784" t="str">
        <f t="shared" si="136"/>
        <v>1.9</v>
      </c>
      <c r="IJ6" s="540" t="str">
        <f t="shared" si="137"/>
        <v>F</v>
      </c>
      <c r="IK6" s="539">
        <f t="shared" si="138"/>
        <v>0</v>
      </c>
      <c r="IL6" s="539" t="str">
        <f t="shared" si="139"/>
        <v>0.0</v>
      </c>
      <c r="IM6" s="12">
        <v>3</v>
      </c>
      <c r="IN6" s="110"/>
      <c r="IO6" s="316">
        <v>7.3</v>
      </c>
      <c r="IP6" s="420">
        <v>7</v>
      </c>
      <c r="IQ6" s="420"/>
      <c r="IR6" s="6">
        <f t="shared" si="140"/>
        <v>7.1</v>
      </c>
      <c r="IS6" s="104">
        <f t="shared" si="141"/>
        <v>7.1</v>
      </c>
      <c r="IT6" s="784" t="str">
        <f t="shared" si="142"/>
        <v>7.1</v>
      </c>
      <c r="IU6" s="540" t="str">
        <f t="shared" si="143"/>
        <v>B</v>
      </c>
      <c r="IV6" s="539">
        <f t="shared" si="144"/>
        <v>3</v>
      </c>
      <c r="IW6" s="539" t="str">
        <f t="shared" si="145"/>
        <v>3.0</v>
      </c>
      <c r="IX6" s="12">
        <v>2</v>
      </c>
      <c r="IY6" s="110">
        <v>2</v>
      </c>
      <c r="IZ6" s="848">
        <v>7.6</v>
      </c>
      <c r="JA6" s="420">
        <v>8</v>
      </c>
      <c r="JB6" s="420"/>
      <c r="JC6" s="6">
        <f t="shared" si="146"/>
        <v>7.8</v>
      </c>
      <c r="JD6" s="104">
        <f t="shared" si="147"/>
        <v>7.8</v>
      </c>
      <c r="JE6" s="784" t="str">
        <f t="shared" si="148"/>
        <v>7.8</v>
      </c>
      <c r="JF6" s="540" t="str">
        <f t="shared" si="149"/>
        <v>B</v>
      </c>
      <c r="JG6" s="539">
        <f t="shared" si="150"/>
        <v>3</v>
      </c>
      <c r="JH6" s="539" t="str">
        <f t="shared" si="151"/>
        <v>3.0</v>
      </c>
      <c r="JI6" s="12">
        <v>3</v>
      </c>
      <c r="JJ6" s="110">
        <v>3</v>
      </c>
      <c r="JK6" s="706">
        <v>6.4</v>
      </c>
      <c r="JL6" s="834">
        <v>5</v>
      </c>
      <c r="JM6" s="420"/>
      <c r="JN6" s="6">
        <f t="shared" si="152"/>
        <v>5.6</v>
      </c>
      <c r="JO6" s="104">
        <f t="shared" si="153"/>
        <v>5.6</v>
      </c>
      <c r="JP6" s="784" t="str">
        <f t="shared" si="154"/>
        <v>5.6</v>
      </c>
      <c r="JQ6" s="540" t="str">
        <f t="shared" si="155"/>
        <v>C</v>
      </c>
      <c r="JR6" s="539">
        <f t="shared" si="156"/>
        <v>2</v>
      </c>
      <c r="JS6" s="539" t="str">
        <f t="shared" si="157"/>
        <v>2.0</v>
      </c>
      <c r="JT6" s="12">
        <v>1</v>
      </c>
      <c r="JU6" s="110">
        <v>1</v>
      </c>
      <c r="JV6" s="706">
        <v>6</v>
      </c>
      <c r="JW6" s="895">
        <v>7</v>
      </c>
      <c r="JX6" s="297"/>
      <c r="JY6" s="6">
        <f t="shared" si="158"/>
        <v>6.6</v>
      </c>
      <c r="JZ6" s="104">
        <f t="shared" si="159"/>
        <v>6.6</v>
      </c>
      <c r="KA6" s="784" t="str">
        <f t="shared" si="160"/>
        <v>6.6</v>
      </c>
      <c r="KB6" s="540" t="str">
        <f t="shared" si="161"/>
        <v>C+</v>
      </c>
      <c r="KC6" s="539">
        <f t="shared" si="162"/>
        <v>2.5</v>
      </c>
      <c r="KD6" s="539" t="str">
        <f t="shared" si="163"/>
        <v>2.5</v>
      </c>
      <c r="KE6" s="12">
        <v>1</v>
      </c>
      <c r="KF6" s="110">
        <v>1</v>
      </c>
      <c r="KG6" s="920">
        <f t="shared" si="164"/>
        <v>20</v>
      </c>
      <c r="KH6" s="922">
        <f t="shared" si="165"/>
        <v>2</v>
      </c>
      <c r="KI6" s="924" t="str">
        <f t="shared" si="166"/>
        <v>2.00</v>
      </c>
      <c r="KJ6" s="928" t="str">
        <f t="shared" si="167"/>
        <v>Lên lớp</v>
      </c>
      <c r="KK6" s="931">
        <f t="shared" si="168"/>
        <v>55</v>
      </c>
      <c r="KL6" s="922">
        <f t="shared" si="169"/>
        <v>1.9545454545454546</v>
      </c>
      <c r="KM6" s="924" t="str">
        <f t="shared" si="170"/>
        <v>1.95</v>
      </c>
      <c r="KN6" s="932">
        <f t="shared" si="171"/>
        <v>17</v>
      </c>
      <c r="KO6" s="840">
        <f t="shared" si="172"/>
        <v>6.2941176470588234</v>
      </c>
      <c r="KP6" s="933">
        <f t="shared" si="173"/>
        <v>2.3529411764705883</v>
      </c>
      <c r="KQ6" s="934">
        <f t="shared" si="174"/>
        <v>49</v>
      </c>
      <c r="KR6" s="935">
        <f t="shared" si="175"/>
        <v>6.2224489795918361</v>
      </c>
      <c r="KS6" s="936">
        <f t="shared" si="176"/>
        <v>2.193877551020408</v>
      </c>
      <c r="KT6" s="928" t="str">
        <f t="shared" si="177"/>
        <v>Lên lớp</v>
      </c>
      <c r="KU6" s="413"/>
      <c r="KV6" s="848">
        <v>6.4</v>
      </c>
      <c r="KW6" s="420">
        <v>4</v>
      </c>
      <c r="KX6" s="1058"/>
      <c r="KY6" s="723">
        <f t="shared" si="193"/>
        <v>5</v>
      </c>
      <c r="KZ6" s="724">
        <f t="shared" si="194"/>
        <v>5</v>
      </c>
      <c r="LA6" s="799" t="str">
        <f t="shared" si="195"/>
        <v>5.0</v>
      </c>
      <c r="LB6" s="725" t="str">
        <f t="shared" si="196"/>
        <v>D+</v>
      </c>
      <c r="LC6" s="726">
        <f t="shared" si="197"/>
        <v>1.5</v>
      </c>
      <c r="LD6" s="726" t="str">
        <f t="shared" si="198"/>
        <v>1.5</v>
      </c>
      <c r="LE6" s="727">
        <v>2</v>
      </c>
      <c r="LF6" s="728">
        <v>2</v>
      </c>
      <c r="LG6" s="848">
        <v>7.4</v>
      </c>
      <c r="LH6" s="420">
        <v>7</v>
      </c>
      <c r="LI6" s="420"/>
      <c r="LJ6" s="723">
        <f t="shared" si="199"/>
        <v>7.2</v>
      </c>
      <c r="LK6" s="724">
        <f t="shared" si="200"/>
        <v>7.2</v>
      </c>
      <c r="LL6" s="799" t="str">
        <f t="shared" si="201"/>
        <v>7.2</v>
      </c>
      <c r="LM6" s="725" t="str">
        <f t="shared" si="202"/>
        <v>B</v>
      </c>
      <c r="LN6" s="726">
        <f t="shared" si="180"/>
        <v>3</v>
      </c>
      <c r="LO6" s="726" t="str">
        <f t="shared" si="203"/>
        <v>3.0</v>
      </c>
      <c r="LP6" s="727">
        <v>2</v>
      </c>
      <c r="LQ6" s="728">
        <v>2</v>
      </c>
      <c r="LR6" s="706">
        <v>5</v>
      </c>
      <c r="LS6" s="420">
        <v>6</v>
      </c>
      <c r="LT6" s="1101"/>
      <c r="LU6" s="6">
        <f t="shared" si="204"/>
        <v>5.6</v>
      </c>
      <c r="LV6" s="104">
        <f t="shared" si="205"/>
        <v>5.6</v>
      </c>
      <c r="LW6" s="784" t="str">
        <f t="shared" si="206"/>
        <v>5.6</v>
      </c>
      <c r="LX6" s="540" t="str">
        <f t="shared" si="207"/>
        <v>C</v>
      </c>
      <c r="LY6" s="539">
        <f t="shared" si="208"/>
        <v>2</v>
      </c>
      <c r="LZ6" s="539" t="str">
        <f t="shared" si="209"/>
        <v>2.0</v>
      </c>
      <c r="MA6" s="12">
        <v>4</v>
      </c>
      <c r="MB6" s="110">
        <v>4</v>
      </c>
      <c r="MC6" s="848">
        <v>7.4</v>
      </c>
      <c r="MD6" s="420">
        <v>7</v>
      </c>
      <c r="ME6" s="420"/>
      <c r="MF6" s="900">
        <f t="shared" si="210"/>
        <v>7.2</v>
      </c>
      <c r="MG6" s="902">
        <f t="shared" si="211"/>
        <v>7.2</v>
      </c>
      <c r="MH6" s="904" t="str">
        <f t="shared" si="212"/>
        <v>7.2</v>
      </c>
      <c r="MI6" s="906" t="str">
        <f t="shared" si="213"/>
        <v>B</v>
      </c>
      <c r="MJ6" s="908">
        <f t="shared" si="214"/>
        <v>3</v>
      </c>
      <c r="MK6" s="908" t="str">
        <f t="shared" si="183"/>
        <v>3.0</v>
      </c>
      <c r="ML6" s="729">
        <v>2</v>
      </c>
      <c r="MM6" s="910">
        <v>2</v>
      </c>
      <c r="MN6" s="706">
        <v>7.5</v>
      </c>
      <c r="MO6" s="297">
        <v>8</v>
      </c>
      <c r="MP6" s="297"/>
      <c r="MQ6" s="900">
        <f t="shared" si="215"/>
        <v>7.8</v>
      </c>
      <c r="MR6" s="902">
        <f t="shared" si="216"/>
        <v>7.8</v>
      </c>
      <c r="MS6" s="904" t="str">
        <f t="shared" si="217"/>
        <v>7.8</v>
      </c>
      <c r="MT6" s="906" t="str">
        <f t="shared" si="218"/>
        <v>B</v>
      </c>
      <c r="MU6" s="908">
        <f t="shared" si="219"/>
        <v>3</v>
      </c>
      <c r="MV6" s="908" t="str">
        <f t="shared" si="220"/>
        <v>3.0</v>
      </c>
      <c r="MW6" s="729">
        <v>2</v>
      </c>
      <c r="MX6" s="910">
        <v>2</v>
      </c>
      <c r="MY6" s="706">
        <v>7.5</v>
      </c>
      <c r="MZ6" s="297">
        <v>6.5</v>
      </c>
      <c r="NA6" s="420"/>
      <c r="NB6" s="900">
        <f t="shared" si="221"/>
        <v>6.9</v>
      </c>
      <c r="NC6" s="902">
        <f t="shared" si="222"/>
        <v>6.9</v>
      </c>
      <c r="ND6" s="904" t="str">
        <f t="shared" si="223"/>
        <v>6.9</v>
      </c>
      <c r="NE6" s="906" t="str">
        <f t="shared" si="224"/>
        <v>C+</v>
      </c>
      <c r="NF6" s="908">
        <f t="shared" si="225"/>
        <v>2.5</v>
      </c>
      <c r="NG6" s="908" t="str">
        <f t="shared" si="226"/>
        <v>2.5</v>
      </c>
      <c r="NH6" s="729">
        <v>2</v>
      </c>
      <c r="NI6" s="910">
        <v>2</v>
      </c>
      <c r="NJ6" s="706">
        <v>7.8</v>
      </c>
      <c r="NK6" s="420">
        <v>7</v>
      </c>
      <c r="NL6" s="420"/>
      <c r="NM6" s="900">
        <f t="shared" si="227"/>
        <v>7.3</v>
      </c>
      <c r="NN6" s="902">
        <f t="shared" si="228"/>
        <v>7.3</v>
      </c>
      <c r="NO6" s="904" t="str">
        <f t="shared" si="229"/>
        <v>7.3</v>
      </c>
      <c r="NP6" s="906" t="str">
        <f t="shared" si="230"/>
        <v>B</v>
      </c>
      <c r="NQ6" s="908">
        <f t="shared" si="231"/>
        <v>3</v>
      </c>
      <c r="NR6" s="908" t="str">
        <f t="shared" si="232"/>
        <v>3.0</v>
      </c>
      <c r="NS6" s="729">
        <v>2</v>
      </c>
      <c r="NT6" s="910">
        <v>2</v>
      </c>
      <c r="NU6" s="706">
        <v>7.7</v>
      </c>
      <c r="NV6" s="420">
        <v>7</v>
      </c>
      <c r="NW6" s="420"/>
      <c r="NX6" s="900">
        <f t="shared" si="233"/>
        <v>7.3</v>
      </c>
      <c r="NY6" s="902">
        <f t="shared" si="234"/>
        <v>7.3</v>
      </c>
      <c r="NZ6" s="904" t="str">
        <f t="shared" si="235"/>
        <v>7.3</v>
      </c>
      <c r="OA6" s="906" t="str">
        <f t="shared" si="236"/>
        <v>B</v>
      </c>
      <c r="OB6" s="908">
        <f t="shared" si="237"/>
        <v>3</v>
      </c>
      <c r="OC6" s="908" t="str">
        <f t="shared" si="238"/>
        <v>3.0</v>
      </c>
      <c r="OD6" s="729">
        <v>2</v>
      </c>
      <c r="OE6" s="910">
        <v>2</v>
      </c>
      <c r="OF6" s="1069">
        <f t="shared" si="239"/>
        <v>18</v>
      </c>
      <c r="OG6" s="1070">
        <f t="shared" si="240"/>
        <v>2.5555555555555554</v>
      </c>
      <c r="OH6" s="1071" t="str">
        <f t="shared" si="241"/>
        <v>2.56</v>
      </c>
      <c r="OI6" s="1072" t="str">
        <f t="shared" si="242"/>
        <v>Lên lớp</v>
      </c>
      <c r="OJ6" s="1082">
        <f t="shared" si="243"/>
        <v>73</v>
      </c>
      <c r="OK6" s="1083">
        <f t="shared" si="244"/>
        <v>2.1027397260273974</v>
      </c>
      <c r="OL6" s="1084" t="str">
        <f t="shared" si="245"/>
        <v>2.10</v>
      </c>
      <c r="OM6" s="1082">
        <f t="shared" si="246"/>
        <v>18</v>
      </c>
      <c r="ON6" s="1075">
        <f t="shared" si="247"/>
        <v>2.5555555555555554</v>
      </c>
      <c r="OO6" s="1075">
        <f t="shared" si="248"/>
        <v>6.655555555555555</v>
      </c>
      <c r="OP6" s="1076">
        <f t="shared" si="249"/>
        <v>67</v>
      </c>
      <c r="OQ6" s="1079">
        <f t="shared" si="250"/>
        <v>6.3388059701492523</v>
      </c>
      <c r="OR6" s="1077">
        <f t="shared" si="251"/>
        <v>2.2910447761194028</v>
      </c>
      <c r="OS6" s="1072" t="str">
        <f t="shared" si="252"/>
        <v>Lên lớp</v>
      </c>
      <c r="OU6" s="1338"/>
      <c r="OV6" s="1335"/>
      <c r="OW6" s="1410"/>
      <c r="OX6" s="1413">
        <f t="shared" si="253"/>
        <v>0</v>
      </c>
      <c r="OY6" s="1414">
        <f t="shared" si="254"/>
        <v>0</v>
      </c>
      <c r="OZ6" s="1415" t="str">
        <f t="shared" si="255"/>
        <v>0.0</v>
      </c>
      <c r="PA6" s="1416" t="str">
        <f t="shared" si="256"/>
        <v>F</v>
      </c>
      <c r="PB6" s="1417">
        <f t="shared" si="257"/>
        <v>0</v>
      </c>
      <c r="PC6" s="1418" t="str">
        <f t="shared" si="258"/>
        <v>0.0</v>
      </c>
      <c r="PD6" s="1419">
        <v>6</v>
      </c>
      <c r="PE6" s="1616"/>
      <c r="PF6" s="1618"/>
      <c r="PG6" s="1645"/>
      <c r="PH6" s="1634">
        <f t="shared" si="259"/>
        <v>0</v>
      </c>
      <c r="PI6" s="1635" t="str">
        <f t="shared" si="260"/>
        <v>0.0</v>
      </c>
      <c r="PJ6" s="1636" t="str">
        <f t="shared" si="261"/>
        <v>F</v>
      </c>
      <c r="PK6" s="1637">
        <f t="shared" si="262"/>
        <v>0</v>
      </c>
      <c r="PL6" s="1637" t="str">
        <f t="shared" si="263"/>
        <v>0.0</v>
      </c>
      <c r="PM6" s="1638"/>
      <c r="PN6" s="1610"/>
      <c r="PO6" s="1621">
        <f t="shared" si="264"/>
        <v>6</v>
      </c>
      <c r="PP6" s="1070">
        <f t="shared" si="192"/>
        <v>0</v>
      </c>
    </row>
    <row r="7" spans="1:432" ht="20.25" customHeight="1" x14ac:dyDescent="0.25">
      <c r="A7" s="50">
        <v>34</v>
      </c>
      <c r="B7" s="33" t="s">
        <v>23</v>
      </c>
      <c r="C7" s="51" t="s">
        <v>130</v>
      </c>
      <c r="D7" s="59" t="s">
        <v>131</v>
      </c>
      <c r="E7" s="63" t="s">
        <v>132</v>
      </c>
      <c r="F7" s="20"/>
      <c r="G7" s="52" t="s">
        <v>133</v>
      </c>
      <c r="H7" s="36" t="s">
        <v>28</v>
      </c>
      <c r="I7" s="123" t="s">
        <v>134</v>
      </c>
      <c r="J7" s="118">
        <v>5.8</v>
      </c>
      <c r="K7" s="784" t="str">
        <f t="shared" si="0"/>
        <v>5.8</v>
      </c>
      <c r="L7" s="10" t="str">
        <f t="shared" si="1"/>
        <v>C</v>
      </c>
      <c r="M7" s="8">
        <f t="shared" si="2"/>
        <v>2</v>
      </c>
      <c r="N7" s="208" t="str">
        <f t="shared" si="3"/>
        <v>2.0</v>
      </c>
      <c r="O7" s="118">
        <v>8.4</v>
      </c>
      <c r="P7" s="784" t="str">
        <f t="shared" si="4"/>
        <v>8.4</v>
      </c>
      <c r="Q7" s="10" t="str">
        <f t="shared" si="5"/>
        <v>B+</v>
      </c>
      <c r="R7" s="8">
        <f t="shared" si="6"/>
        <v>3.5</v>
      </c>
      <c r="S7" s="208" t="str">
        <f t="shared" si="7"/>
        <v>3.5</v>
      </c>
      <c r="T7" s="118">
        <v>7.8</v>
      </c>
      <c r="U7" s="21">
        <v>6</v>
      </c>
      <c r="V7" s="20"/>
      <c r="W7" s="6">
        <f t="shared" si="8"/>
        <v>6.7</v>
      </c>
      <c r="X7" s="7">
        <f t="shared" si="9"/>
        <v>6.7</v>
      </c>
      <c r="Y7" s="784" t="str">
        <f t="shared" si="10"/>
        <v>6.7</v>
      </c>
      <c r="Z7" s="10" t="str">
        <f t="shared" si="11"/>
        <v>C+</v>
      </c>
      <c r="AA7" s="8">
        <f t="shared" si="12"/>
        <v>2.5</v>
      </c>
      <c r="AB7" s="8" t="str">
        <f t="shared" si="13"/>
        <v>2.5</v>
      </c>
      <c r="AC7" s="12">
        <v>3</v>
      </c>
      <c r="AD7" s="112">
        <v>3</v>
      </c>
      <c r="AE7" s="118">
        <v>6.2</v>
      </c>
      <c r="AF7" s="244">
        <v>6</v>
      </c>
      <c r="AG7" s="20"/>
      <c r="AH7" s="163">
        <f t="shared" si="14"/>
        <v>6.1</v>
      </c>
      <c r="AI7" s="164">
        <f t="shared" si="15"/>
        <v>6.1</v>
      </c>
      <c r="AJ7" s="786" t="str">
        <f t="shared" si="16"/>
        <v>6.1</v>
      </c>
      <c r="AK7" s="158" t="str">
        <f t="shared" si="17"/>
        <v>C</v>
      </c>
      <c r="AL7" s="165">
        <f t="shared" si="18"/>
        <v>2</v>
      </c>
      <c r="AM7" s="165" t="str">
        <f t="shared" si="19"/>
        <v>2.0</v>
      </c>
      <c r="AN7" s="378">
        <v>3</v>
      </c>
      <c r="AO7" s="314">
        <v>3</v>
      </c>
      <c r="AP7" s="120">
        <v>8.3000000000000007</v>
      </c>
      <c r="AQ7" s="21">
        <v>9</v>
      </c>
      <c r="AR7" s="20"/>
      <c r="AS7" s="6">
        <f t="shared" si="20"/>
        <v>8.6999999999999993</v>
      </c>
      <c r="AT7" s="7">
        <f t="shared" si="21"/>
        <v>8.6999999999999993</v>
      </c>
      <c r="AU7" s="784" t="str">
        <f t="shared" si="22"/>
        <v>8.7</v>
      </c>
      <c r="AV7" s="10" t="str">
        <f t="shared" si="23"/>
        <v>A</v>
      </c>
      <c r="AW7" s="8">
        <f t="shared" si="24"/>
        <v>4</v>
      </c>
      <c r="AX7" s="8" t="str">
        <f t="shared" si="25"/>
        <v>4.0</v>
      </c>
      <c r="AY7" s="12">
        <v>3</v>
      </c>
      <c r="AZ7" s="112">
        <v>3</v>
      </c>
      <c r="BA7" s="243">
        <v>7</v>
      </c>
      <c r="BB7" s="244">
        <v>5</v>
      </c>
      <c r="BC7" s="20"/>
      <c r="BD7" s="6">
        <f t="shared" si="26"/>
        <v>5.8</v>
      </c>
      <c r="BE7" s="7">
        <f t="shared" si="27"/>
        <v>5.8</v>
      </c>
      <c r="BF7" s="784" t="str">
        <f t="shared" si="28"/>
        <v>5.8</v>
      </c>
      <c r="BG7" s="10" t="str">
        <f t="shared" si="29"/>
        <v>C</v>
      </c>
      <c r="BH7" s="8">
        <f t="shared" si="30"/>
        <v>2</v>
      </c>
      <c r="BI7" s="8" t="str">
        <f t="shared" si="31"/>
        <v>2.0</v>
      </c>
      <c r="BJ7" s="12">
        <v>4</v>
      </c>
      <c r="BK7" s="112">
        <v>4</v>
      </c>
      <c r="BL7" s="243">
        <v>5</v>
      </c>
      <c r="BM7" s="244">
        <v>5</v>
      </c>
      <c r="BN7" s="244"/>
      <c r="BO7" s="6">
        <f t="shared" si="32"/>
        <v>5</v>
      </c>
      <c r="BP7" s="7">
        <f t="shared" si="33"/>
        <v>5</v>
      </c>
      <c r="BQ7" s="784" t="str">
        <f t="shared" si="34"/>
        <v>5.0</v>
      </c>
      <c r="BR7" s="10" t="str">
        <f t="shared" si="35"/>
        <v>D+</v>
      </c>
      <c r="BS7" s="8">
        <f t="shared" si="36"/>
        <v>1.5</v>
      </c>
      <c r="BT7" s="8" t="str">
        <f t="shared" si="37"/>
        <v>1.5</v>
      </c>
      <c r="BU7" s="12">
        <v>3</v>
      </c>
      <c r="BV7" s="110">
        <v>3</v>
      </c>
      <c r="BW7" s="243">
        <v>7</v>
      </c>
      <c r="BX7" s="334">
        <v>8</v>
      </c>
      <c r="BY7" s="334"/>
      <c r="BZ7" s="6">
        <f t="shared" si="38"/>
        <v>7.6</v>
      </c>
      <c r="CA7" s="104">
        <f t="shared" si="39"/>
        <v>7.6</v>
      </c>
      <c r="CB7" s="784" t="str">
        <f t="shared" si="40"/>
        <v>7.6</v>
      </c>
      <c r="CC7" s="102" t="str">
        <f t="shared" si="41"/>
        <v>B</v>
      </c>
      <c r="CD7" s="103">
        <f t="shared" si="42"/>
        <v>3</v>
      </c>
      <c r="CE7" s="103" t="str">
        <f t="shared" si="43"/>
        <v>3.0</v>
      </c>
      <c r="CF7" s="12">
        <v>2</v>
      </c>
      <c r="CG7" s="110">
        <v>2</v>
      </c>
      <c r="CH7" s="365">
        <f t="shared" si="44"/>
        <v>18</v>
      </c>
      <c r="CI7" s="363">
        <f t="shared" si="45"/>
        <v>2.4444444444444446</v>
      </c>
      <c r="CJ7" s="355" t="str">
        <f t="shared" si="46"/>
        <v>2.44</v>
      </c>
      <c r="CK7" s="356" t="str">
        <f t="shared" si="47"/>
        <v>Lên lớp</v>
      </c>
      <c r="CL7" s="357">
        <f t="shared" si="48"/>
        <v>18</v>
      </c>
      <c r="CM7" s="358">
        <f t="shared" si="49"/>
        <v>2.4444444444444446</v>
      </c>
      <c r="CN7" s="356" t="str">
        <f t="shared" si="50"/>
        <v>Lên lớp</v>
      </c>
      <c r="CO7" s="288"/>
      <c r="CP7" s="243">
        <v>8.3000000000000007</v>
      </c>
      <c r="CQ7" s="244">
        <v>8</v>
      </c>
      <c r="CR7" s="244"/>
      <c r="CS7" s="6">
        <f t="shared" si="51"/>
        <v>8.1</v>
      </c>
      <c r="CT7" s="104">
        <f t="shared" si="52"/>
        <v>8.1</v>
      </c>
      <c r="CU7" s="784" t="str">
        <f t="shared" si="53"/>
        <v>8.1</v>
      </c>
      <c r="CV7" s="102" t="str">
        <f t="shared" si="54"/>
        <v>B+</v>
      </c>
      <c r="CW7" s="103">
        <f t="shared" si="55"/>
        <v>3.5</v>
      </c>
      <c r="CX7" s="103" t="str">
        <f t="shared" si="56"/>
        <v>3.5</v>
      </c>
      <c r="CY7" s="12">
        <v>2</v>
      </c>
      <c r="CZ7" s="311">
        <v>2</v>
      </c>
      <c r="DA7" s="120">
        <v>7</v>
      </c>
      <c r="DB7" s="21">
        <v>4</v>
      </c>
      <c r="DC7" s="21"/>
      <c r="DD7" s="6">
        <f t="shared" si="57"/>
        <v>5.2</v>
      </c>
      <c r="DE7" s="104">
        <f t="shared" si="58"/>
        <v>5.2</v>
      </c>
      <c r="DF7" s="784" t="str">
        <f t="shared" si="59"/>
        <v>5.2</v>
      </c>
      <c r="DG7" s="102" t="str">
        <f t="shared" si="60"/>
        <v>D+</v>
      </c>
      <c r="DH7" s="103">
        <f t="shared" si="61"/>
        <v>1.5</v>
      </c>
      <c r="DI7" s="103" t="str">
        <f t="shared" si="62"/>
        <v>1.5</v>
      </c>
      <c r="DJ7" s="12">
        <v>3</v>
      </c>
      <c r="DK7" s="488">
        <v>3</v>
      </c>
      <c r="DL7" s="285">
        <v>6.2</v>
      </c>
      <c r="DM7" s="244">
        <v>4</v>
      </c>
      <c r="DN7" s="244"/>
      <c r="DO7" s="6">
        <f t="shared" si="63"/>
        <v>4.9000000000000004</v>
      </c>
      <c r="DP7" s="104">
        <f t="shared" si="64"/>
        <v>4.9000000000000004</v>
      </c>
      <c r="DQ7" s="784" t="str">
        <f t="shared" si="65"/>
        <v>4.9</v>
      </c>
      <c r="DR7" s="102" t="str">
        <f t="shared" si="66"/>
        <v>D</v>
      </c>
      <c r="DS7" s="103">
        <f t="shared" si="67"/>
        <v>1</v>
      </c>
      <c r="DT7" s="103" t="str">
        <f t="shared" si="68"/>
        <v>1.0</v>
      </c>
      <c r="DU7" s="12">
        <v>2</v>
      </c>
      <c r="DV7" s="311">
        <v>2</v>
      </c>
      <c r="DW7" s="243">
        <v>8.4</v>
      </c>
      <c r="DX7" s="244">
        <v>5</v>
      </c>
      <c r="DY7" s="244"/>
      <c r="DZ7" s="6">
        <f t="shared" si="69"/>
        <v>6.4</v>
      </c>
      <c r="EA7" s="104">
        <f t="shared" si="70"/>
        <v>6.4</v>
      </c>
      <c r="EB7" s="784" t="str">
        <f t="shared" si="71"/>
        <v>6.4</v>
      </c>
      <c r="EC7" s="102" t="str">
        <f t="shared" si="72"/>
        <v>C</v>
      </c>
      <c r="ED7" s="103">
        <f t="shared" si="73"/>
        <v>2</v>
      </c>
      <c r="EE7" s="103" t="str">
        <f t="shared" si="74"/>
        <v>2.0</v>
      </c>
      <c r="EF7" s="12">
        <v>2</v>
      </c>
      <c r="EG7" s="311">
        <v>2</v>
      </c>
      <c r="EH7" s="243">
        <v>7.9</v>
      </c>
      <c r="EI7" s="244">
        <v>7</v>
      </c>
      <c r="EJ7" s="244"/>
      <c r="EK7" s="6">
        <f t="shared" si="75"/>
        <v>7.4</v>
      </c>
      <c r="EL7" s="104">
        <f t="shared" si="76"/>
        <v>7.4</v>
      </c>
      <c r="EM7" s="784" t="str">
        <f t="shared" si="77"/>
        <v>7.4</v>
      </c>
      <c r="EN7" s="102" t="str">
        <f t="shared" si="78"/>
        <v>B</v>
      </c>
      <c r="EO7" s="103">
        <f t="shared" si="79"/>
        <v>3</v>
      </c>
      <c r="EP7" s="103" t="str">
        <f t="shared" si="80"/>
        <v>3.0</v>
      </c>
      <c r="EQ7" s="12">
        <v>4</v>
      </c>
      <c r="ER7" s="311">
        <v>4</v>
      </c>
      <c r="ES7" s="243">
        <v>8</v>
      </c>
      <c r="ET7" s="244">
        <v>3</v>
      </c>
      <c r="EU7" s="244"/>
      <c r="EV7" s="6">
        <f t="shared" si="81"/>
        <v>5</v>
      </c>
      <c r="EW7" s="104">
        <f t="shared" si="82"/>
        <v>5</v>
      </c>
      <c r="EX7" s="784" t="str">
        <f t="shared" si="83"/>
        <v>5.0</v>
      </c>
      <c r="EY7" s="102" t="str">
        <f t="shared" si="84"/>
        <v>D+</v>
      </c>
      <c r="EZ7" s="103">
        <f t="shared" si="85"/>
        <v>1.5</v>
      </c>
      <c r="FA7" s="103" t="str">
        <f t="shared" si="86"/>
        <v>1.5</v>
      </c>
      <c r="FB7" s="12">
        <v>2</v>
      </c>
      <c r="FC7" s="311">
        <v>2</v>
      </c>
      <c r="FD7" s="285">
        <v>7.6</v>
      </c>
      <c r="FE7" s="244">
        <v>8</v>
      </c>
      <c r="FF7" s="244"/>
      <c r="FG7" s="6">
        <f t="shared" si="87"/>
        <v>7.8</v>
      </c>
      <c r="FH7" s="104">
        <f t="shared" si="88"/>
        <v>7.8</v>
      </c>
      <c r="FI7" s="784" t="str">
        <f t="shared" si="89"/>
        <v>7.8</v>
      </c>
      <c r="FJ7" s="102" t="str">
        <f t="shared" si="90"/>
        <v>B</v>
      </c>
      <c r="FK7" s="103">
        <f t="shared" si="91"/>
        <v>3</v>
      </c>
      <c r="FL7" s="103" t="str">
        <f t="shared" si="92"/>
        <v>3.0</v>
      </c>
      <c r="FM7" s="12">
        <v>3</v>
      </c>
      <c r="FN7" s="311">
        <v>3</v>
      </c>
      <c r="FO7" s="285">
        <v>7.1</v>
      </c>
      <c r="FP7" s="244">
        <v>7</v>
      </c>
      <c r="FQ7" s="244"/>
      <c r="FR7" s="6">
        <f t="shared" si="93"/>
        <v>7</v>
      </c>
      <c r="FS7" s="104">
        <f t="shared" si="94"/>
        <v>7</v>
      </c>
      <c r="FT7" s="784" t="str">
        <f t="shared" si="95"/>
        <v>7.0</v>
      </c>
      <c r="FU7" s="102" t="str">
        <f t="shared" si="96"/>
        <v>B</v>
      </c>
      <c r="FV7" s="103">
        <f t="shared" si="97"/>
        <v>3</v>
      </c>
      <c r="FW7" s="103" t="str">
        <f t="shared" si="98"/>
        <v>3.0</v>
      </c>
      <c r="FX7" s="12">
        <v>3</v>
      </c>
      <c r="FY7" s="311">
        <v>3</v>
      </c>
      <c r="FZ7" s="559">
        <f t="shared" si="99"/>
        <v>21</v>
      </c>
      <c r="GA7" s="354">
        <f t="shared" si="100"/>
        <v>2.4047619047619047</v>
      </c>
      <c r="GB7" s="355" t="str">
        <f t="shared" si="101"/>
        <v>2.40</v>
      </c>
      <c r="GC7" s="344" t="str">
        <f t="shared" si="102"/>
        <v>Lên lớp</v>
      </c>
      <c r="GD7" s="559">
        <f t="shared" si="103"/>
        <v>39</v>
      </c>
      <c r="GE7" s="354">
        <f t="shared" si="104"/>
        <v>2.4230769230769229</v>
      </c>
      <c r="GF7" s="355" t="str">
        <f t="shared" si="105"/>
        <v>2.42</v>
      </c>
      <c r="GG7" s="661">
        <f t="shared" si="106"/>
        <v>39</v>
      </c>
      <c r="GH7" s="789">
        <f t="shared" si="107"/>
        <v>6.5717948717948707</v>
      </c>
      <c r="GI7" s="662">
        <f t="shared" si="108"/>
        <v>2.4230769230769229</v>
      </c>
      <c r="GJ7" s="663" t="str">
        <f t="shared" si="109"/>
        <v>Lên lớp</v>
      </c>
      <c r="GK7" s="288"/>
      <c r="GL7" s="706">
        <v>7.7</v>
      </c>
      <c r="GM7" s="420">
        <v>6</v>
      </c>
      <c r="GN7" s="420"/>
      <c r="GO7" s="6">
        <f t="shared" si="110"/>
        <v>6.7</v>
      </c>
      <c r="GP7" s="104">
        <f t="shared" si="111"/>
        <v>6.7</v>
      </c>
      <c r="GQ7" s="784" t="str">
        <f t="shared" si="112"/>
        <v>6.7</v>
      </c>
      <c r="GR7" s="540" t="str">
        <f t="shared" si="113"/>
        <v>C+</v>
      </c>
      <c r="GS7" s="539">
        <f t="shared" si="114"/>
        <v>2.5</v>
      </c>
      <c r="GT7" s="539" t="str">
        <f t="shared" si="115"/>
        <v>2.5</v>
      </c>
      <c r="GU7" s="12">
        <v>2</v>
      </c>
      <c r="GV7" s="110">
        <v>2</v>
      </c>
      <c r="GW7" s="706">
        <v>7.8</v>
      </c>
      <c r="GX7" s="420">
        <v>4</v>
      </c>
      <c r="GY7" s="420"/>
      <c r="GZ7" s="6">
        <f t="shared" si="116"/>
        <v>5.5</v>
      </c>
      <c r="HA7" s="104">
        <f t="shared" si="117"/>
        <v>5.5</v>
      </c>
      <c r="HB7" s="784" t="str">
        <f t="shared" si="118"/>
        <v>5.5</v>
      </c>
      <c r="HC7" s="540" t="str">
        <f t="shared" si="119"/>
        <v>C</v>
      </c>
      <c r="HD7" s="539">
        <f t="shared" si="120"/>
        <v>2</v>
      </c>
      <c r="HE7" s="539" t="str">
        <f t="shared" si="121"/>
        <v>2.0</v>
      </c>
      <c r="HF7" s="12">
        <v>2</v>
      </c>
      <c r="HG7" s="110">
        <v>2</v>
      </c>
      <c r="HH7" s="706">
        <v>7.7</v>
      </c>
      <c r="HI7" s="420">
        <v>4</v>
      </c>
      <c r="HJ7" s="420"/>
      <c r="HK7" s="6">
        <f t="shared" si="122"/>
        <v>5.5</v>
      </c>
      <c r="HL7" s="104">
        <f t="shared" si="123"/>
        <v>5.5</v>
      </c>
      <c r="HM7" s="784" t="str">
        <f t="shared" si="124"/>
        <v>5.5</v>
      </c>
      <c r="HN7" s="540" t="str">
        <f t="shared" si="125"/>
        <v>C</v>
      </c>
      <c r="HO7" s="539">
        <f t="shared" si="126"/>
        <v>2</v>
      </c>
      <c r="HP7" s="539" t="str">
        <f t="shared" si="127"/>
        <v>2.0</v>
      </c>
      <c r="HQ7" s="12">
        <v>3</v>
      </c>
      <c r="HR7" s="110">
        <v>3</v>
      </c>
      <c r="HS7" s="706">
        <v>7.3</v>
      </c>
      <c r="HT7" s="420">
        <v>5</v>
      </c>
      <c r="HU7" s="420"/>
      <c r="HV7" s="6">
        <f t="shared" si="128"/>
        <v>5.9</v>
      </c>
      <c r="HW7" s="104">
        <f t="shared" si="129"/>
        <v>5.9</v>
      </c>
      <c r="HX7" s="784" t="str">
        <f t="shared" si="130"/>
        <v>5.9</v>
      </c>
      <c r="HY7" s="540" t="str">
        <f t="shared" si="131"/>
        <v>C</v>
      </c>
      <c r="HZ7" s="539">
        <f t="shared" si="132"/>
        <v>2</v>
      </c>
      <c r="IA7" s="539" t="str">
        <f t="shared" si="133"/>
        <v>2.0</v>
      </c>
      <c r="IB7" s="12">
        <v>3</v>
      </c>
      <c r="IC7" s="110">
        <v>3</v>
      </c>
      <c r="ID7" s="706">
        <v>6</v>
      </c>
      <c r="IE7" s="420">
        <v>3</v>
      </c>
      <c r="IF7" s="420"/>
      <c r="IG7" s="6">
        <f t="shared" si="134"/>
        <v>4.2</v>
      </c>
      <c r="IH7" s="104">
        <f t="shared" si="135"/>
        <v>4.2</v>
      </c>
      <c r="II7" s="784" t="str">
        <f t="shared" si="136"/>
        <v>4.2</v>
      </c>
      <c r="IJ7" s="540" t="str">
        <f t="shared" si="137"/>
        <v>D</v>
      </c>
      <c r="IK7" s="539">
        <f t="shared" si="138"/>
        <v>1</v>
      </c>
      <c r="IL7" s="539" t="str">
        <f t="shared" si="139"/>
        <v>1.0</v>
      </c>
      <c r="IM7" s="12">
        <v>3</v>
      </c>
      <c r="IN7" s="110">
        <v>3</v>
      </c>
      <c r="IO7" s="316">
        <v>8</v>
      </c>
      <c r="IP7" s="420">
        <v>8</v>
      </c>
      <c r="IQ7" s="420"/>
      <c r="IR7" s="6">
        <f t="shared" si="140"/>
        <v>8</v>
      </c>
      <c r="IS7" s="104">
        <f t="shared" si="141"/>
        <v>8</v>
      </c>
      <c r="IT7" s="784" t="str">
        <f t="shared" si="142"/>
        <v>8.0</v>
      </c>
      <c r="IU7" s="540" t="str">
        <f t="shared" si="143"/>
        <v>B+</v>
      </c>
      <c r="IV7" s="539">
        <f t="shared" si="144"/>
        <v>3.5</v>
      </c>
      <c r="IW7" s="539" t="str">
        <f t="shared" si="145"/>
        <v>3.5</v>
      </c>
      <c r="IX7" s="12">
        <v>2</v>
      </c>
      <c r="IY7" s="110">
        <v>2</v>
      </c>
      <c r="IZ7" s="848">
        <v>8</v>
      </c>
      <c r="JA7" s="420">
        <v>8</v>
      </c>
      <c r="JB7" s="420"/>
      <c r="JC7" s="6">
        <f t="shared" si="146"/>
        <v>8</v>
      </c>
      <c r="JD7" s="104">
        <f t="shared" si="147"/>
        <v>8</v>
      </c>
      <c r="JE7" s="784" t="str">
        <f t="shared" si="148"/>
        <v>8.0</v>
      </c>
      <c r="JF7" s="540" t="str">
        <f t="shared" si="149"/>
        <v>B+</v>
      </c>
      <c r="JG7" s="539">
        <f t="shared" si="150"/>
        <v>3.5</v>
      </c>
      <c r="JH7" s="539" t="str">
        <f t="shared" si="151"/>
        <v>3.5</v>
      </c>
      <c r="JI7" s="12">
        <v>3</v>
      </c>
      <c r="JJ7" s="110">
        <v>3</v>
      </c>
      <c r="JK7" s="706">
        <v>7.6</v>
      </c>
      <c r="JL7" s="834">
        <v>5</v>
      </c>
      <c r="JM7" s="420"/>
      <c r="JN7" s="6">
        <f t="shared" si="152"/>
        <v>6</v>
      </c>
      <c r="JO7" s="104">
        <f t="shared" si="153"/>
        <v>6</v>
      </c>
      <c r="JP7" s="784" t="str">
        <f t="shared" si="154"/>
        <v>6.0</v>
      </c>
      <c r="JQ7" s="540" t="str">
        <f t="shared" si="155"/>
        <v>C</v>
      </c>
      <c r="JR7" s="539">
        <f t="shared" si="156"/>
        <v>2</v>
      </c>
      <c r="JS7" s="539" t="str">
        <f t="shared" si="157"/>
        <v>2.0</v>
      </c>
      <c r="JT7" s="12">
        <v>1</v>
      </c>
      <c r="JU7" s="110">
        <v>1</v>
      </c>
      <c r="JV7" s="706">
        <v>8.6</v>
      </c>
      <c r="JW7" s="895">
        <v>9</v>
      </c>
      <c r="JX7" s="297"/>
      <c r="JY7" s="6">
        <f t="shared" si="158"/>
        <v>8.8000000000000007</v>
      </c>
      <c r="JZ7" s="104">
        <f t="shared" si="159"/>
        <v>8.8000000000000007</v>
      </c>
      <c r="KA7" s="784" t="str">
        <f t="shared" si="160"/>
        <v>8.8</v>
      </c>
      <c r="KB7" s="540" t="str">
        <f t="shared" si="161"/>
        <v>A</v>
      </c>
      <c r="KC7" s="539">
        <f t="shared" si="162"/>
        <v>4</v>
      </c>
      <c r="KD7" s="539" t="str">
        <f t="shared" si="163"/>
        <v>4.0</v>
      </c>
      <c r="KE7" s="12">
        <v>1</v>
      </c>
      <c r="KF7" s="110">
        <v>1</v>
      </c>
      <c r="KG7" s="920">
        <f t="shared" si="164"/>
        <v>20</v>
      </c>
      <c r="KH7" s="922">
        <f t="shared" si="165"/>
        <v>2.375</v>
      </c>
      <c r="KI7" s="924" t="str">
        <f t="shared" si="166"/>
        <v>2.38</v>
      </c>
      <c r="KJ7" s="928" t="str">
        <f t="shared" si="167"/>
        <v>Lên lớp</v>
      </c>
      <c r="KK7" s="931">
        <f t="shared" si="168"/>
        <v>59</v>
      </c>
      <c r="KL7" s="922">
        <f t="shared" si="169"/>
        <v>2.406779661016949</v>
      </c>
      <c r="KM7" s="924" t="str">
        <f t="shared" si="170"/>
        <v>2.41</v>
      </c>
      <c r="KN7" s="932">
        <f t="shared" si="171"/>
        <v>20</v>
      </c>
      <c r="KO7" s="840">
        <f t="shared" si="172"/>
        <v>6.3000000000000007</v>
      </c>
      <c r="KP7" s="933">
        <f t="shared" si="173"/>
        <v>2.375</v>
      </c>
      <c r="KQ7" s="934">
        <f t="shared" si="174"/>
        <v>59</v>
      </c>
      <c r="KR7" s="935">
        <f t="shared" si="175"/>
        <v>6.4796610169491515</v>
      </c>
      <c r="KS7" s="936">
        <f t="shared" si="176"/>
        <v>2.406779661016949</v>
      </c>
      <c r="KT7" s="928" t="str">
        <f t="shared" si="177"/>
        <v>Lên lớp</v>
      </c>
      <c r="KU7" s="712"/>
      <c r="KV7" s="848">
        <v>6.4</v>
      </c>
      <c r="KW7" s="420">
        <v>2</v>
      </c>
      <c r="KX7" s="420">
        <v>8</v>
      </c>
      <c r="KY7" s="723">
        <f t="shared" si="193"/>
        <v>3.8</v>
      </c>
      <c r="KZ7" s="724">
        <f t="shared" si="194"/>
        <v>7.4</v>
      </c>
      <c r="LA7" s="799" t="str">
        <f t="shared" si="195"/>
        <v>7.4</v>
      </c>
      <c r="LB7" s="725" t="str">
        <f t="shared" si="196"/>
        <v>B</v>
      </c>
      <c r="LC7" s="726">
        <f t="shared" si="197"/>
        <v>3</v>
      </c>
      <c r="LD7" s="726" t="str">
        <f t="shared" si="198"/>
        <v>3.0</v>
      </c>
      <c r="LE7" s="727">
        <v>2</v>
      </c>
      <c r="LF7" s="728">
        <v>2</v>
      </c>
      <c r="LG7" s="848">
        <v>9</v>
      </c>
      <c r="LH7" s="420">
        <v>9</v>
      </c>
      <c r="LI7" s="420"/>
      <c r="LJ7" s="723">
        <f t="shared" si="199"/>
        <v>9</v>
      </c>
      <c r="LK7" s="724">
        <f t="shared" si="200"/>
        <v>9</v>
      </c>
      <c r="LL7" s="799" t="str">
        <f t="shared" si="201"/>
        <v>9.0</v>
      </c>
      <c r="LM7" s="725" t="str">
        <f t="shared" si="202"/>
        <v>A</v>
      </c>
      <c r="LN7" s="726">
        <f t="shared" si="180"/>
        <v>4</v>
      </c>
      <c r="LO7" s="726" t="str">
        <f t="shared" si="203"/>
        <v>4.0</v>
      </c>
      <c r="LP7" s="727">
        <v>2</v>
      </c>
      <c r="LQ7" s="728">
        <v>2</v>
      </c>
      <c r="LR7" s="706">
        <v>7.4</v>
      </c>
      <c r="LS7" s="420">
        <v>7</v>
      </c>
      <c r="LT7" s="1101"/>
      <c r="LU7" s="6">
        <f t="shared" si="204"/>
        <v>7.2</v>
      </c>
      <c r="LV7" s="104">
        <f t="shared" si="205"/>
        <v>7.2</v>
      </c>
      <c r="LW7" s="784" t="str">
        <f t="shared" si="206"/>
        <v>7.2</v>
      </c>
      <c r="LX7" s="540" t="str">
        <f t="shared" si="207"/>
        <v>B</v>
      </c>
      <c r="LY7" s="539">
        <f t="shared" si="208"/>
        <v>3</v>
      </c>
      <c r="LZ7" s="539" t="str">
        <f t="shared" si="209"/>
        <v>3.0</v>
      </c>
      <c r="MA7" s="12">
        <v>4</v>
      </c>
      <c r="MB7" s="110">
        <v>4</v>
      </c>
      <c r="MC7" s="848">
        <v>8.4</v>
      </c>
      <c r="MD7" s="420">
        <v>7</v>
      </c>
      <c r="ME7" s="420"/>
      <c r="MF7" s="900">
        <f t="shared" si="210"/>
        <v>7.6</v>
      </c>
      <c r="MG7" s="902">
        <f t="shared" si="211"/>
        <v>7.6</v>
      </c>
      <c r="MH7" s="904" t="str">
        <f t="shared" si="212"/>
        <v>7.6</v>
      </c>
      <c r="MI7" s="906" t="str">
        <f t="shared" si="213"/>
        <v>B</v>
      </c>
      <c r="MJ7" s="908">
        <f t="shared" si="214"/>
        <v>3</v>
      </c>
      <c r="MK7" s="908" t="str">
        <f t="shared" si="183"/>
        <v>3.0</v>
      </c>
      <c r="ML7" s="729">
        <v>2</v>
      </c>
      <c r="MM7" s="910">
        <v>2</v>
      </c>
      <c r="MN7" s="706">
        <v>7.5</v>
      </c>
      <c r="MO7" s="297">
        <v>7.5</v>
      </c>
      <c r="MP7" s="297"/>
      <c r="MQ7" s="900">
        <f t="shared" si="215"/>
        <v>7.5</v>
      </c>
      <c r="MR7" s="902">
        <f t="shared" si="216"/>
        <v>7.5</v>
      </c>
      <c r="MS7" s="904" t="str">
        <f t="shared" si="217"/>
        <v>7.5</v>
      </c>
      <c r="MT7" s="906" t="str">
        <f t="shared" si="218"/>
        <v>B</v>
      </c>
      <c r="MU7" s="908">
        <f t="shared" si="219"/>
        <v>3</v>
      </c>
      <c r="MV7" s="908" t="str">
        <f t="shared" si="220"/>
        <v>3.0</v>
      </c>
      <c r="MW7" s="729">
        <v>2</v>
      </c>
      <c r="MX7" s="910">
        <v>2</v>
      </c>
      <c r="MY7" s="706">
        <v>8</v>
      </c>
      <c r="MZ7" s="420">
        <v>7</v>
      </c>
      <c r="NA7" s="420"/>
      <c r="NB7" s="900">
        <f t="shared" si="221"/>
        <v>7.4</v>
      </c>
      <c r="NC7" s="902">
        <f t="shared" si="222"/>
        <v>7.4</v>
      </c>
      <c r="ND7" s="904" t="str">
        <f t="shared" si="223"/>
        <v>7.4</v>
      </c>
      <c r="NE7" s="906" t="str">
        <f t="shared" si="224"/>
        <v>B</v>
      </c>
      <c r="NF7" s="908">
        <f t="shared" si="225"/>
        <v>3</v>
      </c>
      <c r="NG7" s="908" t="str">
        <f t="shared" si="226"/>
        <v>3.0</v>
      </c>
      <c r="NH7" s="729">
        <v>2</v>
      </c>
      <c r="NI7" s="910">
        <v>2</v>
      </c>
      <c r="NJ7" s="706">
        <v>7.8</v>
      </c>
      <c r="NK7" s="420">
        <v>7</v>
      </c>
      <c r="NL7" s="420"/>
      <c r="NM7" s="900">
        <f t="shared" si="227"/>
        <v>7.3</v>
      </c>
      <c r="NN7" s="902">
        <f t="shared" si="228"/>
        <v>7.3</v>
      </c>
      <c r="NO7" s="904" t="str">
        <f t="shared" si="229"/>
        <v>7.3</v>
      </c>
      <c r="NP7" s="906" t="str">
        <f t="shared" si="230"/>
        <v>B</v>
      </c>
      <c r="NQ7" s="908">
        <f t="shared" si="231"/>
        <v>3</v>
      </c>
      <c r="NR7" s="908" t="str">
        <f t="shared" si="232"/>
        <v>3.0</v>
      </c>
      <c r="NS7" s="729">
        <v>2</v>
      </c>
      <c r="NT7" s="910">
        <v>2</v>
      </c>
      <c r="NU7" s="706">
        <v>8</v>
      </c>
      <c r="NV7" s="420">
        <v>7</v>
      </c>
      <c r="NW7" s="420"/>
      <c r="NX7" s="900">
        <f t="shared" si="233"/>
        <v>7.4</v>
      </c>
      <c r="NY7" s="902">
        <f t="shared" si="234"/>
        <v>7.4</v>
      </c>
      <c r="NZ7" s="904" t="str">
        <f t="shared" si="235"/>
        <v>7.4</v>
      </c>
      <c r="OA7" s="906" t="str">
        <f t="shared" si="236"/>
        <v>B</v>
      </c>
      <c r="OB7" s="908">
        <f t="shared" si="237"/>
        <v>3</v>
      </c>
      <c r="OC7" s="908" t="str">
        <f t="shared" si="238"/>
        <v>3.0</v>
      </c>
      <c r="OD7" s="729">
        <v>2</v>
      </c>
      <c r="OE7" s="910">
        <v>2</v>
      </c>
      <c r="OF7" s="1069">
        <f t="shared" si="239"/>
        <v>18</v>
      </c>
      <c r="OG7" s="1070">
        <f t="shared" si="240"/>
        <v>3.1111111111111112</v>
      </c>
      <c r="OH7" s="1071" t="str">
        <f t="shared" si="241"/>
        <v>3.11</v>
      </c>
      <c r="OI7" s="1072" t="str">
        <f t="shared" si="242"/>
        <v>Lên lớp</v>
      </c>
      <c r="OJ7" s="1082">
        <f t="shared" si="243"/>
        <v>77</v>
      </c>
      <c r="OK7" s="1083">
        <f t="shared" si="244"/>
        <v>2.5714285714285716</v>
      </c>
      <c r="OL7" s="1084" t="str">
        <f t="shared" si="245"/>
        <v>2.57</v>
      </c>
      <c r="OM7" s="1082">
        <f t="shared" si="246"/>
        <v>18</v>
      </c>
      <c r="ON7" s="1075">
        <f t="shared" si="247"/>
        <v>3.1111111111111112</v>
      </c>
      <c r="OO7" s="1075">
        <f t="shared" si="248"/>
        <v>7.5555555555555554</v>
      </c>
      <c r="OP7" s="1076">
        <f t="shared" si="249"/>
        <v>77</v>
      </c>
      <c r="OQ7" s="1079">
        <f t="shared" si="250"/>
        <v>6.7311688311688309</v>
      </c>
      <c r="OR7" s="1077">
        <f t="shared" si="251"/>
        <v>2.5714285714285716</v>
      </c>
      <c r="OS7" s="1072" t="str">
        <f t="shared" si="252"/>
        <v>Lên lớp</v>
      </c>
      <c r="OU7" s="1337">
        <v>8</v>
      </c>
      <c r="OV7" s="1340">
        <v>7</v>
      </c>
      <c r="OW7" s="1410"/>
      <c r="OX7" s="1413">
        <f t="shared" si="253"/>
        <v>7.4</v>
      </c>
      <c r="OY7" s="1414">
        <f t="shared" si="254"/>
        <v>7.4</v>
      </c>
      <c r="OZ7" s="1415" t="str">
        <f t="shared" si="255"/>
        <v>7.4</v>
      </c>
      <c r="PA7" s="1416" t="str">
        <f t="shared" si="256"/>
        <v>B</v>
      </c>
      <c r="PB7" s="1417">
        <f t="shared" si="257"/>
        <v>3</v>
      </c>
      <c r="PC7" s="1418" t="str">
        <f t="shared" si="258"/>
        <v>3.0</v>
      </c>
      <c r="PD7" s="1419">
        <v>6</v>
      </c>
      <c r="PE7" s="1616">
        <v>6</v>
      </c>
      <c r="PF7" s="1618">
        <v>7.4</v>
      </c>
      <c r="PG7" s="1645">
        <v>8.1</v>
      </c>
      <c r="PH7" s="1634">
        <f t="shared" si="259"/>
        <v>7.8</v>
      </c>
      <c r="PI7" s="1635" t="str">
        <f t="shared" si="260"/>
        <v>7.8</v>
      </c>
      <c r="PJ7" s="1636" t="str">
        <f t="shared" si="261"/>
        <v>B</v>
      </c>
      <c r="PK7" s="1637">
        <f t="shared" si="262"/>
        <v>3</v>
      </c>
      <c r="PL7" s="1637" t="str">
        <f t="shared" si="263"/>
        <v>3.0</v>
      </c>
      <c r="PM7" s="1638">
        <v>5</v>
      </c>
      <c r="PN7" s="1610">
        <v>5</v>
      </c>
      <c r="PO7" s="1621">
        <f t="shared" si="264"/>
        <v>11</v>
      </c>
      <c r="PP7" s="1070">
        <f t="shared" si="192"/>
        <v>3</v>
      </c>
    </row>
    <row r="8" spans="1:432" ht="20.25" customHeight="1" x14ac:dyDescent="0.25">
      <c r="A8" s="50">
        <v>49</v>
      </c>
      <c r="B8" s="33" t="s">
        <v>23</v>
      </c>
      <c r="C8" s="51" t="s">
        <v>178</v>
      </c>
      <c r="D8" s="61" t="s">
        <v>179</v>
      </c>
      <c r="E8" s="952" t="s">
        <v>92</v>
      </c>
      <c r="F8" s="20"/>
      <c r="G8" s="56" t="s">
        <v>180</v>
      </c>
      <c r="H8" s="55" t="s">
        <v>28</v>
      </c>
      <c r="I8" s="125" t="s">
        <v>181</v>
      </c>
      <c r="J8" s="118">
        <v>6.3</v>
      </c>
      <c r="K8" s="784" t="str">
        <f t="shared" si="0"/>
        <v>6.3</v>
      </c>
      <c r="L8" s="10" t="str">
        <f t="shared" si="1"/>
        <v>C</v>
      </c>
      <c r="M8" s="8">
        <f t="shared" si="2"/>
        <v>2</v>
      </c>
      <c r="N8" s="208" t="str">
        <f t="shared" si="3"/>
        <v>2.0</v>
      </c>
      <c r="O8" s="118">
        <v>8.1</v>
      </c>
      <c r="P8" s="784" t="str">
        <f t="shared" si="4"/>
        <v>8.1</v>
      </c>
      <c r="Q8" s="10" t="str">
        <f t="shared" si="5"/>
        <v>B+</v>
      </c>
      <c r="R8" s="8">
        <f t="shared" si="6"/>
        <v>3.5</v>
      </c>
      <c r="S8" s="208" t="str">
        <f t="shared" si="7"/>
        <v>3.5</v>
      </c>
      <c r="T8" s="118">
        <v>7.8</v>
      </c>
      <c r="U8" s="21">
        <v>6</v>
      </c>
      <c r="V8" s="20"/>
      <c r="W8" s="6">
        <f t="shared" si="8"/>
        <v>6.7</v>
      </c>
      <c r="X8" s="7">
        <f t="shared" si="9"/>
        <v>6.7</v>
      </c>
      <c r="Y8" s="784" t="str">
        <f t="shared" si="10"/>
        <v>6.7</v>
      </c>
      <c r="Z8" s="10" t="str">
        <f t="shared" si="11"/>
        <v>C+</v>
      </c>
      <c r="AA8" s="8">
        <f t="shared" si="12"/>
        <v>2.5</v>
      </c>
      <c r="AB8" s="8" t="str">
        <f t="shared" si="13"/>
        <v>2.5</v>
      </c>
      <c r="AC8" s="12">
        <v>3</v>
      </c>
      <c r="AD8" s="112">
        <v>3</v>
      </c>
      <c r="AE8" s="118">
        <v>5</v>
      </c>
      <c r="AF8" s="244">
        <v>4</v>
      </c>
      <c r="AG8" s="20"/>
      <c r="AH8" s="163">
        <f t="shared" si="14"/>
        <v>4.4000000000000004</v>
      </c>
      <c r="AI8" s="164">
        <f t="shared" si="15"/>
        <v>4.4000000000000004</v>
      </c>
      <c r="AJ8" s="786" t="str">
        <f t="shared" si="16"/>
        <v>4.4</v>
      </c>
      <c r="AK8" s="158" t="str">
        <f t="shared" si="17"/>
        <v>D</v>
      </c>
      <c r="AL8" s="165">
        <f t="shared" si="18"/>
        <v>1</v>
      </c>
      <c r="AM8" s="165" t="str">
        <f t="shared" si="19"/>
        <v>1.0</v>
      </c>
      <c r="AN8" s="378">
        <v>3</v>
      </c>
      <c r="AO8" s="314">
        <v>3</v>
      </c>
      <c r="AP8" s="120">
        <v>7.8</v>
      </c>
      <c r="AQ8" s="21">
        <v>7</v>
      </c>
      <c r="AR8" s="20"/>
      <c r="AS8" s="6">
        <f t="shared" si="20"/>
        <v>7.3</v>
      </c>
      <c r="AT8" s="7">
        <f t="shared" si="21"/>
        <v>7.3</v>
      </c>
      <c r="AU8" s="784" t="str">
        <f t="shared" si="22"/>
        <v>7.3</v>
      </c>
      <c r="AV8" s="10" t="str">
        <f t="shared" si="23"/>
        <v>B</v>
      </c>
      <c r="AW8" s="8">
        <f t="shared" si="24"/>
        <v>3</v>
      </c>
      <c r="AX8" s="8" t="str">
        <f t="shared" si="25"/>
        <v>3.0</v>
      </c>
      <c r="AY8" s="12">
        <v>3</v>
      </c>
      <c r="AZ8" s="112">
        <v>3</v>
      </c>
      <c r="BA8" s="243">
        <v>6.8</v>
      </c>
      <c r="BB8" s="244">
        <v>8</v>
      </c>
      <c r="BC8" s="20"/>
      <c r="BD8" s="6">
        <f t="shared" si="26"/>
        <v>7.5</v>
      </c>
      <c r="BE8" s="7">
        <f t="shared" si="27"/>
        <v>7.5</v>
      </c>
      <c r="BF8" s="784" t="str">
        <f t="shared" si="28"/>
        <v>7.5</v>
      </c>
      <c r="BG8" s="10" t="str">
        <f t="shared" si="29"/>
        <v>B</v>
      </c>
      <c r="BH8" s="8">
        <f t="shared" si="30"/>
        <v>3</v>
      </c>
      <c r="BI8" s="8" t="str">
        <f t="shared" si="31"/>
        <v>3.0</v>
      </c>
      <c r="BJ8" s="12">
        <v>4</v>
      </c>
      <c r="BK8" s="112">
        <v>4</v>
      </c>
      <c r="BL8" s="243">
        <v>5</v>
      </c>
      <c r="BM8" s="244">
        <v>3</v>
      </c>
      <c r="BN8" s="244">
        <v>7</v>
      </c>
      <c r="BO8" s="6">
        <f t="shared" si="32"/>
        <v>3.8</v>
      </c>
      <c r="BP8" s="7">
        <f t="shared" si="33"/>
        <v>6.2</v>
      </c>
      <c r="BQ8" s="784" t="str">
        <f t="shared" si="34"/>
        <v>6.2</v>
      </c>
      <c r="BR8" s="10" t="str">
        <f t="shared" si="35"/>
        <v>C</v>
      </c>
      <c r="BS8" s="8">
        <f t="shared" si="36"/>
        <v>2</v>
      </c>
      <c r="BT8" s="8" t="str">
        <f t="shared" si="37"/>
        <v>2.0</v>
      </c>
      <c r="BU8" s="12">
        <v>3</v>
      </c>
      <c r="BV8" s="110">
        <v>3</v>
      </c>
      <c r="BW8" s="243">
        <v>7.3</v>
      </c>
      <c r="BX8" s="334">
        <v>8</v>
      </c>
      <c r="BY8" s="334"/>
      <c r="BZ8" s="6">
        <f t="shared" si="38"/>
        <v>7.7</v>
      </c>
      <c r="CA8" s="104">
        <f t="shared" si="39"/>
        <v>7.7</v>
      </c>
      <c r="CB8" s="784" t="str">
        <f t="shared" si="40"/>
        <v>7.7</v>
      </c>
      <c r="CC8" s="102" t="str">
        <f t="shared" si="41"/>
        <v>B</v>
      </c>
      <c r="CD8" s="103">
        <f t="shared" si="42"/>
        <v>3</v>
      </c>
      <c r="CE8" s="103" t="str">
        <f t="shared" si="43"/>
        <v>3.0</v>
      </c>
      <c r="CF8" s="12">
        <v>2</v>
      </c>
      <c r="CG8" s="110">
        <v>2</v>
      </c>
      <c r="CH8" s="365">
        <f t="shared" si="44"/>
        <v>18</v>
      </c>
      <c r="CI8" s="363">
        <f t="shared" si="45"/>
        <v>2.4166666666666665</v>
      </c>
      <c r="CJ8" s="355" t="str">
        <f t="shared" si="46"/>
        <v>2.42</v>
      </c>
      <c r="CK8" s="356" t="str">
        <f t="shared" si="47"/>
        <v>Lên lớp</v>
      </c>
      <c r="CL8" s="357">
        <f t="shared" si="48"/>
        <v>18</v>
      </c>
      <c r="CM8" s="358">
        <f t="shared" si="49"/>
        <v>2.4166666666666665</v>
      </c>
      <c r="CN8" s="356" t="str">
        <f t="shared" si="50"/>
        <v>Lên lớp</v>
      </c>
      <c r="CO8" s="288"/>
      <c r="CP8" s="243">
        <v>9</v>
      </c>
      <c r="CQ8" s="244">
        <v>9</v>
      </c>
      <c r="CR8" s="244"/>
      <c r="CS8" s="6">
        <f t="shared" si="51"/>
        <v>9</v>
      </c>
      <c r="CT8" s="104">
        <f t="shared" si="52"/>
        <v>9</v>
      </c>
      <c r="CU8" s="784" t="str">
        <f t="shared" si="53"/>
        <v>9.0</v>
      </c>
      <c r="CV8" s="102" t="str">
        <f t="shared" si="54"/>
        <v>A</v>
      </c>
      <c r="CW8" s="103">
        <f t="shared" si="55"/>
        <v>4</v>
      </c>
      <c r="CX8" s="103" t="str">
        <f t="shared" si="56"/>
        <v>4.0</v>
      </c>
      <c r="CY8" s="12">
        <v>2</v>
      </c>
      <c r="CZ8" s="311">
        <v>2</v>
      </c>
      <c r="DA8" s="120">
        <v>5.6</v>
      </c>
      <c r="DB8" s="21">
        <v>5</v>
      </c>
      <c r="DC8" s="21"/>
      <c r="DD8" s="6">
        <f t="shared" si="57"/>
        <v>5.2</v>
      </c>
      <c r="DE8" s="104">
        <f t="shared" si="58"/>
        <v>5.2</v>
      </c>
      <c r="DF8" s="784" t="str">
        <f t="shared" si="59"/>
        <v>5.2</v>
      </c>
      <c r="DG8" s="102" t="str">
        <f t="shared" si="60"/>
        <v>D+</v>
      </c>
      <c r="DH8" s="103">
        <f t="shared" si="61"/>
        <v>1.5</v>
      </c>
      <c r="DI8" s="103" t="str">
        <f t="shared" si="62"/>
        <v>1.5</v>
      </c>
      <c r="DJ8" s="12">
        <v>3</v>
      </c>
      <c r="DK8" s="488">
        <v>3</v>
      </c>
      <c r="DL8" s="285">
        <v>6.5</v>
      </c>
      <c r="DM8" s="244">
        <v>7</v>
      </c>
      <c r="DN8" s="244"/>
      <c r="DO8" s="6">
        <f t="shared" si="63"/>
        <v>6.8</v>
      </c>
      <c r="DP8" s="104">
        <f t="shared" si="64"/>
        <v>6.8</v>
      </c>
      <c r="DQ8" s="784" t="str">
        <f t="shared" si="65"/>
        <v>6.8</v>
      </c>
      <c r="DR8" s="102" t="str">
        <f t="shared" si="66"/>
        <v>C+</v>
      </c>
      <c r="DS8" s="103">
        <f t="shared" si="67"/>
        <v>2.5</v>
      </c>
      <c r="DT8" s="103" t="str">
        <f t="shared" si="68"/>
        <v>2.5</v>
      </c>
      <c r="DU8" s="12">
        <v>2</v>
      </c>
      <c r="DV8" s="311">
        <v>2</v>
      </c>
      <c r="DW8" s="243">
        <v>7.8</v>
      </c>
      <c r="DX8" s="244">
        <v>6</v>
      </c>
      <c r="DY8" s="244"/>
      <c r="DZ8" s="6">
        <f t="shared" si="69"/>
        <v>6.7</v>
      </c>
      <c r="EA8" s="104">
        <f t="shared" si="70"/>
        <v>6.7</v>
      </c>
      <c r="EB8" s="784" t="str">
        <f t="shared" si="71"/>
        <v>6.7</v>
      </c>
      <c r="EC8" s="102" t="str">
        <f t="shared" si="72"/>
        <v>C+</v>
      </c>
      <c r="ED8" s="103">
        <f t="shared" si="73"/>
        <v>2.5</v>
      </c>
      <c r="EE8" s="103" t="str">
        <f t="shared" si="74"/>
        <v>2.5</v>
      </c>
      <c r="EF8" s="12">
        <v>2</v>
      </c>
      <c r="EG8" s="311">
        <v>2</v>
      </c>
      <c r="EH8" s="243">
        <v>8</v>
      </c>
      <c r="EI8" s="244">
        <v>6</v>
      </c>
      <c r="EJ8" s="244"/>
      <c r="EK8" s="6">
        <f t="shared" si="75"/>
        <v>6.8</v>
      </c>
      <c r="EL8" s="104">
        <f t="shared" si="76"/>
        <v>6.8</v>
      </c>
      <c r="EM8" s="784" t="str">
        <f t="shared" si="77"/>
        <v>6.8</v>
      </c>
      <c r="EN8" s="102" t="str">
        <f t="shared" si="78"/>
        <v>C+</v>
      </c>
      <c r="EO8" s="103">
        <f t="shared" si="79"/>
        <v>2.5</v>
      </c>
      <c r="EP8" s="103" t="str">
        <f t="shared" si="80"/>
        <v>2.5</v>
      </c>
      <c r="EQ8" s="12">
        <v>4</v>
      </c>
      <c r="ER8" s="311">
        <v>4</v>
      </c>
      <c r="ES8" s="243">
        <v>6.8</v>
      </c>
      <c r="ET8" s="244">
        <v>5</v>
      </c>
      <c r="EU8" s="244"/>
      <c r="EV8" s="6">
        <f t="shared" si="81"/>
        <v>5.7</v>
      </c>
      <c r="EW8" s="104">
        <f t="shared" si="82"/>
        <v>5.7</v>
      </c>
      <c r="EX8" s="784" t="str">
        <f t="shared" si="83"/>
        <v>5.7</v>
      </c>
      <c r="EY8" s="102" t="str">
        <f t="shared" si="84"/>
        <v>C</v>
      </c>
      <c r="EZ8" s="103">
        <f t="shared" si="85"/>
        <v>2</v>
      </c>
      <c r="FA8" s="103" t="str">
        <f t="shared" si="86"/>
        <v>2.0</v>
      </c>
      <c r="FB8" s="12">
        <v>2</v>
      </c>
      <c r="FC8" s="311">
        <v>2</v>
      </c>
      <c r="FD8" s="285">
        <v>5.3</v>
      </c>
      <c r="FE8" s="244">
        <v>5</v>
      </c>
      <c r="FF8" s="244"/>
      <c r="FG8" s="6">
        <f t="shared" si="87"/>
        <v>5.0999999999999996</v>
      </c>
      <c r="FH8" s="104">
        <f t="shared" si="88"/>
        <v>5.0999999999999996</v>
      </c>
      <c r="FI8" s="784" t="str">
        <f t="shared" si="89"/>
        <v>5.1</v>
      </c>
      <c r="FJ8" s="102" t="str">
        <f t="shared" si="90"/>
        <v>D+</v>
      </c>
      <c r="FK8" s="103">
        <f t="shared" si="91"/>
        <v>1.5</v>
      </c>
      <c r="FL8" s="103" t="str">
        <f t="shared" si="92"/>
        <v>1.5</v>
      </c>
      <c r="FM8" s="12">
        <v>3</v>
      </c>
      <c r="FN8" s="311">
        <v>3</v>
      </c>
      <c r="FO8" s="285">
        <v>7.3</v>
      </c>
      <c r="FP8" s="244">
        <v>7</v>
      </c>
      <c r="FQ8" s="244"/>
      <c r="FR8" s="6">
        <f t="shared" si="93"/>
        <v>7.1</v>
      </c>
      <c r="FS8" s="104">
        <f t="shared" si="94"/>
        <v>7.1</v>
      </c>
      <c r="FT8" s="784" t="str">
        <f t="shared" si="95"/>
        <v>7.1</v>
      </c>
      <c r="FU8" s="102" t="str">
        <f t="shared" si="96"/>
        <v>B</v>
      </c>
      <c r="FV8" s="103">
        <f t="shared" si="97"/>
        <v>3</v>
      </c>
      <c r="FW8" s="103" t="str">
        <f t="shared" si="98"/>
        <v>3.0</v>
      </c>
      <c r="FX8" s="12">
        <v>3</v>
      </c>
      <c r="FY8" s="311">
        <v>3</v>
      </c>
      <c r="FZ8" s="559">
        <f t="shared" si="99"/>
        <v>21</v>
      </c>
      <c r="GA8" s="354">
        <f t="shared" si="100"/>
        <v>2.3809523809523809</v>
      </c>
      <c r="GB8" s="355" t="str">
        <f t="shared" si="101"/>
        <v>2.38</v>
      </c>
      <c r="GC8" s="344" t="str">
        <f t="shared" si="102"/>
        <v>Lên lớp</v>
      </c>
      <c r="GD8" s="559">
        <f t="shared" si="103"/>
        <v>39</v>
      </c>
      <c r="GE8" s="354">
        <f t="shared" si="104"/>
        <v>2.3974358974358974</v>
      </c>
      <c r="GF8" s="355" t="str">
        <f t="shared" si="105"/>
        <v>2.40</v>
      </c>
      <c r="GG8" s="661">
        <f t="shared" si="106"/>
        <v>39</v>
      </c>
      <c r="GH8" s="789">
        <f t="shared" si="107"/>
        <v>6.5384615384615374</v>
      </c>
      <c r="GI8" s="662">
        <f t="shared" si="108"/>
        <v>2.3974358974358974</v>
      </c>
      <c r="GJ8" s="663" t="str">
        <f t="shared" si="109"/>
        <v>Lên lớp</v>
      </c>
      <c r="GK8" s="288"/>
      <c r="GL8" s="706">
        <v>7.3</v>
      </c>
      <c r="GM8" s="420">
        <v>5</v>
      </c>
      <c r="GN8" s="420"/>
      <c r="GO8" s="6">
        <f t="shared" si="110"/>
        <v>5.9</v>
      </c>
      <c r="GP8" s="104">
        <f t="shared" si="111"/>
        <v>5.9</v>
      </c>
      <c r="GQ8" s="784" t="str">
        <f t="shared" si="112"/>
        <v>5.9</v>
      </c>
      <c r="GR8" s="540" t="str">
        <f t="shared" si="113"/>
        <v>C</v>
      </c>
      <c r="GS8" s="539">
        <f t="shared" si="114"/>
        <v>2</v>
      </c>
      <c r="GT8" s="539" t="str">
        <f t="shared" si="115"/>
        <v>2.0</v>
      </c>
      <c r="GU8" s="12">
        <v>2</v>
      </c>
      <c r="GV8" s="110">
        <v>2</v>
      </c>
      <c r="GW8" s="706">
        <v>7.8</v>
      </c>
      <c r="GX8" s="420">
        <v>0</v>
      </c>
      <c r="GY8" s="845"/>
      <c r="GZ8" s="6">
        <f t="shared" si="116"/>
        <v>3.1</v>
      </c>
      <c r="HA8" s="104">
        <f t="shared" si="117"/>
        <v>3.1</v>
      </c>
      <c r="HB8" s="784" t="str">
        <f t="shared" si="118"/>
        <v>3.1</v>
      </c>
      <c r="HC8" s="540" t="str">
        <f t="shared" si="119"/>
        <v>F</v>
      </c>
      <c r="HD8" s="539">
        <f t="shared" si="120"/>
        <v>0</v>
      </c>
      <c r="HE8" s="539" t="str">
        <f t="shared" si="121"/>
        <v>0.0</v>
      </c>
      <c r="HF8" s="12">
        <v>2</v>
      </c>
      <c r="HG8" s="110"/>
      <c r="HH8" s="706">
        <v>6.6</v>
      </c>
      <c r="HI8" s="420">
        <v>4</v>
      </c>
      <c r="HJ8" s="420"/>
      <c r="HK8" s="6">
        <f t="shared" si="122"/>
        <v>5</v>
      </c>
      <c r="HL8" s="104">
        <f t="shared" si="123"/>
        <v>5</v>
      </c>
      <c r="HM8" s="784" t="str">
        <f t="shared" si="124"/>
        <v>5.0</v>
      </c>
      <c r="HN8" s="540" t="str">
        <f t="shared" si="125"/>
        <v>D+</v>
      </c>
      <c r="HO8" s="539">
        <f t="shared" si="126"/>
        <v>1.5</v>
      </c>
      <c r="HP8" s="539" t="str">
        <f t="shared" si="127"/>
        <v>1.5</v>
      </c>
      <c r="HQ8" s="12">
        <v>3</v>
      </c>
      <c r="HR8" s="110">
        <v>3</v>
      </c>
      <c r="HS8" s="706">
        <v>6.3</v>
      </c>
      <c r="HT8" s="420">
        <v>7</v>
      </c>
      <c r="HU8" s="420"/>
      <c r="HV8" s="6">
        <f t="shared" si="128"/>
        <v>6.7</v>
      </c>
      <c r="HW8" s="104">
        <f t="shared" si="129"/>
        <v>6.7</v>
      </c>
      <c r="HX8" s="784" t="str">
        <f t="shared" si="130"/>
        <v>6.7</v>
      </c>
      <c r="HY8" s="540" t="str">
        <f t="shared" si="131"/>
        <v>C+</v>
      </c>
      <c r="HZ8" s="539">
        <f t="shared" si="132"/>
        <v>2.5</v>
      </c>
      <c r="IA8" s="539" t="str">
        <f t="shared" si="133"/>
        <v>2.5</v>
      </c>
      <c r="IB8" s="12">
        <v>3</v>
      </c>
      <c r="IC8" s="110">
        <v>3</v>
      </c>
      <c r="ID8" s="774">
        <v>0.8</v>
      </c>
      <c r="IE8" s="420"/>
      <c r="IF8" s="420"/>
      <c r="IG8" s="6">
        <f t="shared" si="134"/>
        <v>0.3</v>
      </c>
      <c r="IH8" s="104">
        <f t="shared" si="135"/>
        <v>0.3</v>
      </c>
      <c r="II8" s="784" t="str">
        <f t="shared" si="136"/>
        <v>0.3</v>
      </c>
      <c r="IJ8" s="540" t="str">
        <f t="shared" si="137"/>
        <v>F</v>
      </c>
      <c r="IK8" s="539">
        <f t="shared" si="138"/>
        <v>0</v>
      </c>
      <c r="IL8" s="539" t="str">
        <f t="shared" si="139"/>
        <v>0.0</v>
      </c>
      <c r="IM8" s="12">
        <v>3</v>
      </c>
      <c r="IN8" s="110"/>
      <c r="IO8" s="316">
        <v>7.3</v>
      </c>
      <c r="IP8" s="420">
        <v>9</v>
      </c>
      <c r="IQ8" s="420"/>
      <c r="IR8" s="6">
        <f t="shared" si="140"/>
        <v>8.3000000000000007</v>
      </c>
      <c r="IS8" s="104">
        <f t="shared" si="141"/>
        <v>8.3000000000000007</v>
      </c>
      <c r="IT8" s="784" t="str">
        <f t="shared" si="142"/>
        <v>8.3</v>
      </c>
      <c r="IU8" s="540" t="str">
        <f t="shared" si="143"/>
        <v>B+</v>
      </c>
      <c r="IV8" s="539">
        <f t="shared" si="144"/>
        <v>3.5</v>
      </c>
      <c r="IW8" s="539" t="str">
        <f t="shared" si="145"/>
        <v>3.5</v>
      </c>
      <c r="IX8" s="12">
        <v>2</v>
      </c>
      <c r="IY8" s="110">
        <v>2</v>
      </c>
      <c r="IZ8" s="848">
        <v>6.2</v>
      </c>
      <c r="JA8" s="420">
        <v>7</v>
      </c>
      <c r="JB8" s="420"/>
      <c r="JC8" s="6">
        <f t="shared" si="146"/>
        <v>6.7</v>
      </c>
      <c r="JD8" s="104">
        <f t="shared" si="147"/>
        <v>6.7</v>
      </c>
      <c r="JE8" s="784" t="str">
        <f t="shared" si="148"/>
        <v>6.7</v>
      </c>
      <c r="JF8" s="540" t="str">
        <f t="shared" si="149"/>
        <v>C+</v>
      </c>
      <c r="JG8" s="539">
        <f t="shared" si="150"/>
        <v>2.5</v>
      </c>
      <c r="JH8" s="539" t="str">
        <f t="shared" si="151"/>
        <v>2.5</v>
      </c>
      <c r="JI8" s="12">
        <v>3</v>
      </c>
      <c r="JJ8" s="110">
        <v>3</v>
      </c>
      <c r="JK8" s="706">
        <v>5</v>
      </c>
      <c r="JL8" s="834">
        <v>5</v>
      </c>
      <c r="JM8" s="420"/>
      <c r="JN8" s="6">
        <f t="shared" si="152"/>
        <v>5</v>
      </c>
      <c r="JO8" s="104">
        <f t="shared" si="153"/>
        <v>5</v>
      </c>
      <c r="JP8" s="784" t="str">
        <f t="shared" si="154"/>
        <v>5.0</v>
      </c>
      <c r="JQ8" s="540" t="str">
        <f t="shared" si="155"/>
        <v>D+</v>
      </c>
      <c r="JR8" s="539">
        <f t="shared" si="156"/>
        <v>1.5</v>
      </c>
      <c r="JS8" s="539" t="str">
        <f t="shared" si="157"/>
        <v>1.5</v>
      </c>
      <c r="JT8" s="12">
        <v>1</v>
      </c>
      <c r="JU8" s="110">
        <v>1</v>
      </c>
      <c r="JV8" s="706">
        <v>6.6</v>
      </c>
      <c r="JW8" s="895">
        <v>6.5</v>
      </c>
      <c r="JX8" s="297"/>
      <c r="JY8" s="6">
        <f t="shared" si="158"/>
        <v>6.5</v>
      </c>
      <c r="JZ8" s="104">
        <f t="shared" si="159"/>
        <v>6.5</v>
      </c>
      <c r="KA8" s="784" t="str">
        <f t="shared" si="160"/>
        <v>6.5</v>
      </c>
      <c r="KB8" s="540" t="str">
        <f t="shared" si="161"/>
        <v>C+</v>
      </c>
      <c r="KC8" s="539">
        <f t="shared" si="162"/>
        <v>2.5</v>
      </c>
      <c r="KD8" s="539" t="str">
        <f t="shared" si="163"/>
        <v>2.5</v>
      </c>
      <c r="KE8" s="12">
        <v>1</v>
      </c>
      <c r="KF8" s="110">
        <v>1</v>
      </c>
      <c r="KG8" s="920">
        <f t="shared" si="164"/>
        <v>20</v>
      </c>
      <c r="KH8" s="922">
        <f t="shared" si="165"/>
        <v>1.7250000000000001</v>
      </c>
      <c r="KI8" s="924" t="str">
        <f t="shared" si="166"/>
        <v>1.73</v>
      </c>
      <c r="KJ8" s="928" t="str">
        <f t="shared" si="167"/>
        <v>Lên lớp</v>
      </c>
      <c r="KK8" s="931">
        <f t="shared" si="168"/>
        <v>59</v>
      </c>
      <c r="KL8" s="922">
        <f t="shared" si="169"/>
        <v>2.1694915254237288</v>
      </c>
      <c r="KM8" s="924" t="str">
        <f t="shared" si="170"/>
        <v>2.17</v>
      </c>
      <c r="KN8" s="932">
        <f t="shared" si="171"/>
        <v>15</v>
      </c>
      <c r="KO8" s="840">
        <f t="shared" si="172"/>
        <v>6.3400000000000007</v>
      </c>
      <c r="KP8" s="933">
        <f t="shared" si="173"/>
        <v>2.2999999999999998</v>
      </c>
      <c r="KQ8" s="934">
        <f t="shared" si="174"/>
        <v>54</v>
      </c>
      <c r="KR8" s="935">
        <f t="shared" si="175"/>
        <v>6.4833333333333325</v>
      </c>
      <c r="KS8" s="936">
        <f t="shared" si="176"/>
        <v>2.3703703703703702</v>
      </c>
      <c r="KT8" s="928" t="str">
        <f t="shared" si="177"/>
        <v>Lên lớp</v>
      </c>
      <c r="KU8" s="712"/>
      <c r="KV8" s="848">
        <v>6.4</v>
      </c>
      <c r="KW8" s="420">
        <v>5</v>
      </c>
      <c r="KX8" s="1058"/>
      <c r="KY8" s="723">
        <f t="shared" si="193"/>
        <v>5.6</v>
      </c>
      <c r="KZ8" s="724">
        <f t="shared" si="194"/>
        <v>5.6</v>
      </c>
      <c r="LA8" s="799" t="str">
        <f t="shared" si="195"/>
        <v>5.6</v>
      </c>
      <c r="LB8" s="725" t="str">
        <f t="shared" si="196"/>
        <v>C</v>
      </c>
      <c r="LC8" s="726">
        <f t="shared" si="197"/>
        <v>2</v>
      </c>
      <c r="LD8" s="726" t="str">
        <f t="shared" si="198"/>
        <v>2.0</v>
      </c>
      <c r="LE8" s="727">
        <v>2</v>
      </c>
      <c r="LF8" s="728">
        <v>2</v>
      </c>
      <c r="LG8" s="848">
        <v>8.6</v>
      </c>
      <c r="LH8" s="420">
        <v>8</v>
      </c>
      <c r="LI8" s="420"/>
      <c r="LJ8" s="723">
        <f t="shared" si="199"/>
        <v>8.1999999999999993</v>
      </c>
      <c r="LK8" s="724">
        <f t="shared" si="200"/>
        <v>8.1999999999999993</v>
      </c>
      <c r="LL8" s="799" t="str">
        <f t="shared" si="201"/>
        <v>8.2</v>
      </c>
      <c r="LM8" s="725" t="str">
        <f t="shared" si="202"/>
        <v>B+</v>
      </c>
      <c r="LN8" s="726">
        <f t="shared" si="180"/>
        <v>3.5</v>
      </c>
      <c r="LO8" s="726" t="str">
        <f t="shared" si="203"/>
        <v>3.5</v>
      </c>
      <c r="LP8" s="727">
        <v>2</v>
      </c>
      <c r="LQ8" s="728">
        <v>2</v>
      </c>
      <c r="LR8" s="706">
        <v>6.6</v>
      </c>
      <c r="LS8" s="420">
        <v>6</v>
      </c>
      <c r="LT8" s="1101"/>
      <c r="LU8" s="6">
        <f t="shared" si="204"/>
        <v>6.2</v>
      </c>
      <c r="LV8" s="104">
        <f t="shared" si="205"/>
        <v>6.2</v>
      </c>
      <c r="LW8" s="784" t="str">
        <f t="shared" si="206"/>
        <v>6.2</v>
      </c>
      <c r="LX8" s="540" t="str">
        <f t="shared" si="207"/>
        <v>C</v>
      </c>
      <c r="LY8" s="539">
        <f t="shared" si="208"/>
        <v>2</v>
      </c>
      <c r="LZ8" s="539" t="str">
        <f t="shared" si="209"/>
        <v>2.0</v>
      </c>
      <c r="MA8" s="12">
        <v>4</v>
      </c>
      <c r="MB8" s="110">
        <v>4</v>
      </c>
      <c r="MC8" s="848">
        <v>8</v>
      </c>
      <c r="MD8" s="420">
        <v>9</v>
      </c>
      <c r="ME8" s="420"/>
      <c r="MF8" s="900">
        <f t="shared" si="210"/>
        <v>8.6</v>
      </c>
      <c r="MG8" s="902">
        <f t="shared" si="211"/>
        <v>8.6</v>
      </c>
      <c r="MH8" s="904" t="str">
        <f t="shared" si="212"/>
        <v>8.6</v>
      </c>
      <c r="MI8" s="906" t="str">
        <f t="shared" si="213"/>
        <v>A</v>
      </c>
      <c r="MJ8" s="908">
        <f t="shared" si="214"/>
        <v>4</v>
      </c>
      <c r="MK8" s="908" t="str">
        <f t="shared" si="183"/>
        <v>4.0</v>
      </c>
      <c r="ML8" s="729">
        <v>2</v>
      </c>
      <c r="MM8" s="910">
        <v>2</v>
      </c>
      <c r="MN8" s="706">
        <v>7.3</v>
      </c>
      <c r="MO8" s="297">
        <v>8</v>
      </c>
      <c r="MP8" s="297"/>
      <c r="MQ8" s="900">
        <f t="shared" si="215"/>
        <v>7.7</v>
      </c>
      <c r="MR8" s="902">
        <f t="shared" si="216"/>
        <v>7.7</v>
      </c>
      <c r="MS8" s="904" t="str">
        <f t="shared" si="217"/>
        <v>7.7</v>
      </c>
      <c r="MT8" s="906" t="str">
        <f t="shared" si="218"/>
        <v>B</v>
      </c>
      <c r="MU8" s="908">
        <f t="shared" si="219"/>
        <v>3</v>
      </c>
      <c r="MV8" s="908" t="str">
        <f t="shared" si="220"/>
        <v>3.0</v>
      </c>
      <c r="MW8" s="729">
        <v>2</v>
      </c>
      <c r="MX8" s="910">
        <v>2</v>
      </c>
      <c r="MY8" s="706">
        <v>6.8</v>
      </c>
      <c r="MZ8" s="420">
        <v>7</v>
      </c>
      <c r="NA8" s="420"/>
      <c r="NB8" s="900">
        <f t="shared" si="221"/>
        <v>6.9</v>
      </c>
      <c r="NC8" s="902">
        <f t="shared" si="222"/>
        <v>6.9</v>
      </c>
      <c r="ND8" s="904" t="str">
        <f t="shared" si="223"/>
        <v>6.9</v>
      </c>
      <c r="NE8" s="906" t="str">
        <f t="shared" si="224"/>
        <v>C+</v>
      </c>
      <c r="NF8" s="908">
        <f t="shared" si="225"/>
        <v>2.5</v>
      </c>
      <c r="NG8" s="908" t="str">
        <f t="shared" si="226"/>
        <v>2.5</v>
      </c>
      <c r="NH8" s="729">
        <v>2</v>
      </c>
      <c r="NI8" s="910">
        <v>2</v>
      </c>
      <c r="NJ8" s="706">
        <v>7.8</v>
      </c>
      <c r="NK8" s="420">
        <v>8</v>
      </c>
      <c r="NL8" s="420"/>
      <c r="NM8" s="900">
        <f t="shared" si="227"/>
        <v>7.9</v>
      </c>
      <c r="NN8" s="902">
        <f t="shared" si="228"/>
        <v>7.9</v>
      </c>
      <c r="NO8" s="904" t="str">
        <f t="shared" si="229"/>
        <v>7.9</v>
      </c>
      <c r="NP8" s="906" t="str">
        <f t="shared" si="230"/>
        <v>B</v>
      </c>
      <c r="NQ8" s="908">
        <f t="shared" si="231"/>
        <v>3</v>
      </c>
      <c r="NR8" s="908" t="str">
        <f t="shared" si="232"/>
        <v>3.0</v>
      </c>
      <c r="NS8" s="729">
        <v>2</v>
      </c>
      <c r="NT8" s="910">
        <v>2</v>
      </c>
      <c r="NU8" s="706">
        <v>7.7</v>
      </c>
      <c r="NV8" s="420">
        <v>8</v>
      </c>
      <c r="NW8" s="420"/>
      <c r="NX8" s="900">
        <f t="shared" si="233"/>
        <v>7.9</v>
      </c>
      <c r="NY8" s="902">
        <f t="shared" si="234"/>
        <v>7.9</v>
      </c>
      <c r="NZ8" s="904" t="str">
        <f t="shared" si="235"/>
        <v>7.9</v>
      </c>
      <c r="OA8" s="906" t="str">
        <f t="shared" si="236"/>
        <v>B</v>
      </c>
      <c r="OB8" s="908">
        <f t="shared" si="237"/>
        <v>3</v>
      </c>
      <c r="OC8" s="908" t="str">
        <f t="shared" si="238"/>
        <v>3.0</v>
      </c>
      <c r="OD8" s="729">
        <v>2</v>
      </c>
      <c r="OE8" s="910">
        <v>2</v>
      </c>
      <c r="OF8" s="1069">
        <f t="shared" si="239"/>
        <v>18</v>
      </c>
      <c r="OG8" s="1070">
        <f t="shared" si="240"/>
        <v>2.7777777777777777</v>
      </c>
      <c r="OH8" s="1071" t="str">
        <f t="shared" si="241"/>
        <v>2.78</v>
      </c>
      <c r="OI8" s="1072" t="str">
        <f t="shared" si="242"/>
        <v>Lên lớp</v>
      </c>
      <c r="OJ8" s="1082">
        <f t="shared" si="243"/>
        <v>77</v>
      </c>
      <c r="OK8" s="1083">
        <f t="shared" si="244"/>
        <v>2.3116883116883118</v>
      </c>
      <c r="OL8" s="1084" t="str">
        <f t="shared" si="245"/>
        <v>2.31</v>
      </c>
      <c r="OM8" s="1082">
        <f t="shared" si="246"/>
        <v>18</v>
      </c>
      <c r="ON8" s="1075">
        <f t="shared" si="247"/>
        <v>2.7777777777777777</v>
      </c>
      <c r="OO8" s="1075">
        <f t="shared" si="248"/>
        <v>7.2444444444444445</v>
      </c>
      <c r="OP8" s="1076">
        <f t="shared" si="249"/>
        <v>72</v>
      </c>
      <c r="OQ8" s="1079">
        <f t="shared" si="250"/>
        <v>6.6736111111111107</v>
      </c>
      <c r="OR8" s="1077">
        <f t="shared" si="251"/>
        <v>2.4722222222222223</v>
      </c>
      <c r="OS8" s="1072" t="str">
        <f t="shared" si="252"/>
        <v>Lên lớp</v>
      </c>
      <c r="OU8" s="1337">
        <v>9</v>
      </c>
      <c r="OV8" s="1335">
        <v>9.5</v>
      </c>
      <c r="OW8" s="1410"/>
      <c r="OX8" s="1413">
        <f t="shared" si="253"/>
        <v>9.3000000000000007</v>
      </c>
      <c r="OY8" s="1414">
        <f t="shared" si="254"/>
        <v>9.3000000000000007</v>
      </c>
      <c r="OZ8" s="1415" t="str">
        <f t="shared" si="255"/>
        <v>9.3</v>
      </c>
      <c r="PA8" s="1416" t="str">
        <f t="shared" si="256"/>
        <v>A</v>
      </c>
      <c r="PB8" s="1417">
        <f t="shared" si="257"/>
        <v>4</v>
      </c>
      <c r="PC8" s="1418" t="str">
        <f t="shared" si="258"/>
        <v>4.0</v>
      </c>
      <c r="PD8" s="1419">
        <v>6</v>
      </c>
      <c r="PE8" s="1616">
        <v>6</v>
      </c>
      <c r="PF8" s="1618">
        <v>8.5</v>
      </c>
      <c r="PG8" s="1645">
        <v>9</v>
      </c>
      <c r="PH8" s="1634">
        <f t="shared" si="259"/>
        <v>8.8000000000000007</v>
      </c>
      <c r="PI8" s="1635" t="str">
        <f t="shared" si="260"/>
        <v>8.8</v>
      </c>
      <c r="PJ8" s="1636" t="str">
        <f t="shared" si="261"/>
        <v>A</v>
      </c>
      <c r="PK8" s="1637">
        <f t="shared" si="262"/>
        <v>4</v>
      </c>
      <c r="PL8" s="1637" t="str">
        <f t="shared" si="263"/>
        <v>4.0</v>
      </c>
      <c r="PM8" s="1638">
        <v>5</v>
      </c>
      <c r="PN8" s="1610">
        <v>5</v>
      </c>
      <c r="PO8" s="1621">
        <f t="shared" si="264"/>
        <v>11</v>
      </c>
      <c r="PP8" s="1070">
        <f t="shared" si="192"/>
        <v>4</v>
      </c>
    </row>
    <row r="9" spans="1:432" ht="20.25" customHeight="1" x14ac:dyDescent="0.25">
      <c r="A9" s="186">
        <v>51</v>
      </c>
      <c r="B9" s="34" t="s">
        <v>23</v>
      </c>
      <c r="C9" s="187" t="s">
        <v>186</v>
      </c>
      <c r="D9" s="188" t="s">
        <v>187</v>
      </c>
      <c r="E9" s="1440" t="s">
        <v>87</v>
      </c>
      <c r="F9" s="954" t="s">
        <v>188</v>
      </c>
      <c r="G9" s="189" t="s">
        <v>189</v>
      </c>
      <c r="H9" s="190" t="s">
        <v>28</v>
      </c>
      <c r="I9" s="191" t="s">
        <v>190</v>
      </c>
      <c r="J9" s="118">
        <v>5.8</v>
      </c>
      <c r="K9" s="784" t="str">
        <f t="shared" si="0"/>
        <v>5.8</v>
      </c>
      <c r="L9" s="10" t="str">
        <f t="shared" si="1"/>
        <v>C</v>
      </c>
      <c r="M9" s="8">
        <f t="shared" si="2"/>
        <v>2</v>
      </c>
      <c r="N9" s="208" t="str">
        <f t="shared" si="3"/>
        <v>2.0</v>
      </c>
      <c r="O9" s="118">
        <v>6</v>
      </c>
      <c r="P9" s="784" t="str">
        <f t="shared" si="4"/>
        <v>6.0</v>
      </c>
      <c r="Q9" s="10" t="str">
        <f t="shared" si="5"/>
        <v>C</v>
      </c>
      <c r="R9" s="8">
        <f t="shared" si="6"/>
        <v>2</v>
      </c>
      <c r="S9" s="208" t="str">
        <f t="shared" si="7"/>
        <v>2.0</v>
      </c>
      <c r="T9" s="260">
        <v>6.5</v>
      </c>
      <c r="U9" s="229">
        <v>7</v>
      </c>
      <c r="V9" s="45"/>
      <c r="W9" s="6">
        <f t="shared" si="8"/>
        <v>6.8</v>
      </c>
      <c r="X9" s="7">
        <f t="shared" si="9"/>
        <v>6.8</v>
      </c>
      <c r="Y9" s="784" t="str">
        <f t="shared" si="10"/>
        <v>6.8</v>
      </c>
      <c r="Z9" s="10" t="str">
        <f t="shared" si="11"/>
        <v>C+</v>
      </c>
      <c r="AA9" s="8">
        <f t="shared" si="12"/>
        <v>2.5</v>
      </c>
      <c r="AB9" s="8" t="str">
        <f t="shared" si="13"/>
        <v>2.5</v>
      </c>
      <c r="AC9" s="12">
        <v>3</v>
      </c>
      <c r="AD9" s="112">
        <v>3</v>
      </c>
      <c r="AE9" s="260">
        <v>6.2</v>
      </c>
      <c r="AF9" s="245">
        <v>3</v>
      </c>
      <c r="AG9" s="45"/>
      <c r="AH9" s="163">
        <f t="shared" si="14"/>
        <v>4.3</v>
      </c>
      <c r="AI9" s="164">
        <f t="shared" si="15"/>
        <v>4.3</v>
      </c>
      <c r="AJ9" s="786" t="str">
        <f t="shared" si="16"/>
        <v>4.3</v>
      </c>
      <c r="AK9" s="158" t="str">
        <f t="shared" si="17"/>
        <v>D</v>
      </c>
      <c r="AL9" s="165">
        <f t="shared" si="18"/>
        <v>1</v>
      </c>
      <c r="AM9" s="165" t="str">
        <f t="shared" si="19"/>
        <v>1.0</v>
      </c>
      <c r="AN9" s="378">
        <v>3</v>
      </c>
      <c r="AO9" s="314">
        <v>3</v>
      </c>
      <c r="AP9" s="339">
        <v>6.2</v>
      </c>
      <c r="AQ9" s="229">
        <v>4</v>
      </c>
      <c r="AR9" s="45"/>
      <c r="AS9" s="6">
        <f t="shared" si="20"/>
        <v>4.9000000000000004</v>
      </c>
      <c r="AT9" s="7">
        <f t="shared" si="21"/>
        <v>4.9000000000000004</v>
      </c>
      <c r="AU9" s="784" t="str">
        <f t="shared" si="22"/>
        <v>4.9</v>
      </c>
      <c r="AV9" s="10" t="str">
        <f t="shared" si="23"/>
        <v>D</v>
      </c>
      <c r="AW9" s="8">
        <f t="shared" si="24"/>
        <v>1</v>
      </c>
      <c r="AX9" s="8" t="str">
        <f t="shared" si="25"/>
        <v>1.0</v>
      </c>
      <c r="AY9" s="12">
        <v>3</v>
      </c>
      <c r="AZ9" s="112">
        <v>3</v>
      </c>
      <c r="BA9" s="267">
        <v>0.3</v>
      </c>
      <c r="BB9" s="245"/>
      <c r="BC9" s="45"/>
      <c r="BD9" s="6">
        <f t="shared" si="26"/>
        <v>0.1</v>
      </c>
      <c r="BE9" s="7">
        <f t="shared" si="27"/>
        <v>0.1</v>
      </c>
      <c r="BF9" s="784" t="str">
        <f t="shared" si="28"/>
        <v>0.1</v>
      </c>
      <c r="BG9" s="10" t="str">
        <f t="shared" si="29"/>
        <v>F</v>
      </c>
      <c r="BH9" s="8">
        <f t="shared" si="30"/>
        <v>0</v>
      </c>
      <c r="BI9" s="8" t="str">
        <f t="shared" si="31"/>
        <v>0.0</v>
      </c>
      <c r="BJ9" s="183">
        <v>4</v>
      </c>
      <c r="BK9" s="112"/>
      <c r="BL9" s="247">
        <v>5.0999999999999996</v>
      </c>
      <c r="BM9" s="245">
        <v>3</v>
      </c>
      <c r="BN9" s="245">
        <v>6</v>
      </c>
      <c r="BO9" s="6">
        <f t="shared" si="32"/>
        <v>3.8</v>
      </c>
      <c r="BP9" s="7">
        <f t="shared" si="33"/>
        <v>5.6</v>
      </c>
      <c r="BQ9" s="784" t="str">
        <f t="shared" si="34"/>
        <v>5.6</v>
      </c>
      <c r="BR9" s="10" t="str">
        <f t="shared" si="35"/>
        <v>C</v>
      </c>
      <c r="BS9" s="8">
        <f t="shared" si="36"/>
        <v>2</v>
      </c>
      <c r="BT9" s="8" t="str">
        <f t="shared" si="37"/>
        <v>2.0</v>
      </c>
      <c r="BU9" s="183">
        <v>3</v>
      </c>
      <c r="BV9" s="110">
        <v>3</v>
      </c>
      <c r="BW9" s="243">
        <v>7</v>
      </c>
      <c r="BX9" s="334">
        <v>8</v>
      </c>
      <c r="BY9" s="334"/>
      <c r="BZ9" s="6">
        <f t="shared" si="38"/>
        <v>7.6</v>
      </c>
      <c r="CA9" s="104">
        <f t="shared" si="39"/>
        <v>7.6</v>
      </c>
      <c r="CB9" s="784" t="str">
        <f t="shared" si="40"/>
        <v>7.6</v>
      </c>
      <c r="CC9" s="102" t="str">
        <f t="shared" si="41"/>
        <v>B</v>
      </c>
      <c r="CD9" s="103">
        <f t="shared" si="42"/>
        <v>3</v>
      </c>
      <c r="CE9" s="103" t="str">
        <f t="shared" si="43"/>
        <v>3.0</v>
      </c>
      <c r="CF9" s="12">
        <v>2</v>
      </c>
      <c r="CG9" s="110">
        <v>2</v>
      </c>
      <c r="CH9" s="365">
        <f t="shared" si="44"/>
        <v>18</v>
      </c>
      <c r="CI9" s="363">
        <f t="shared" si="45"/>
        <v>1.4166666666666667</v>
      </c>
      <c r="CJ9" s="355" t="str">
        <f t="shared" si="46"/>
        <v>1.42</v>
      </c>
      <c r="CK9" s="356" t="str">
        <f t="shared" si="47"/>
        <v>Lên lớp</v>
      </c>
      <c r="CL9" s="357">
        <f t="shared" si="48"/>
        <v>14</v>
      </c>
      <c r="CM9" s="358">
        <f t="shared" si="49"/>
        <v>1.8214285714285714</v>
      </c>
      <c r="CN9" s="356" t="str">
        <f t="shared" si="50"/>
        <v>Lên lớp</v>
      </c>
      <c r="CO9" s="288"/>
      <c r="CP9" s="408">
        <v>5</v>
      </c>
      <c r="CQ9" s="519">
        <v>6</v>
      </c>
      <c r="CR9" s="244"/>
      <c r="CS9" s="6">
        <f t="shared" si="51"/>
        <v>5.6</v>
      </c>
      <c r="CT9" s="104">
        <f t="shared" si="52"/>
        <v>5.6</v>
      </c>
      <c r="CU9" s="784" t="str">
        <f t="shared" si="53"/>
        <v>5.6</v>
      </c>
      <c r="CV9" s="102" t="str">
        <f t="shared" si="54"/>
        <v>C</v>
      </c>
      <c r="CW9" s="103">
        <f t="shared" si="55"/>
        <v>2</v>
      </c>
      <c r="CX9" s="103" t="str">
        <f t="shared" si="56"/>
        <v>2.0</v>
      </c>
      <c r="CY9" s="12">
        <v>2</v>
      </c>
      <c r="CZ9" s="311">
        <v>2</v>
      </c>
      <c r="DA9" s="120">
        <v>5.4</v>
      </c>
      <c r="DB9" s="21">
        <v>5</v>
      </c>
      <c r="DC9" s="21"/>
      <c r="DD9" s="6">
        <f t="shared" si="57"/>
        <v>5.2</v>
      </c>
      <c r="DE9" s="104">
        <f t="shared" si="58"/>
        <v>5.2</v>
      </c>
      <c r="DF9" s="784" t="str">
        <f t="shared" si="59"/>
        <v>5.2</v>
      </c>
      <c r="DG9" s="102" t="str">
        <f t="shared" si="60"/>
        <v>D+</v>
      </c>
      <c r="DH9" s="103">
        <f t="shared" si="61"/>
        <v>1.5</v>
      </c>
      <c r="DI9" s="103" t="str">
        <f t="shared" si="62"/>
        <v>1.5</v>
      </c>
      <c r="DJ9" s="12">
        <v>3</v>
      </c>
      <c r="DK9" s="488">
        <v>3</v>
      </c>
      <c r="DL9" s="285">
        <v>6</v>
      </c>
      <c r="DM9" s="244">
        <v>6</v>
      </c>
      <c r="DN9" s="244"/>
      <c r="DO9" s="6">
        <f t="shared" si="63"/>
        <v>6</v>
      </c>
      <c r="DP9" s="104">
        <f t="shared" si="64"/>
        <v>6</v>
      </c>
      <c r="DQ9" s="784" t="str">
        <f t="shared" si="65"/>
        <v>6.0</v>
      </c>
      <c r="DR9" s="102" t="str">
        <f t="shared" si="66"/>
        <v>C</v>
      </c>
      <c r="DS9" s="103">
        <f t="shared" si="67"/>
        <v>2</v>
      </c>
      <c r="DT9" s="103" t="str">
        <f t="shared" si="68"/>
        <v>2.0</v>
      </c>
      <c r="DU9" s="12">
        <v>2</v>
      </c>
      <c r="DV9" s="311">
        <v>2</v>
      </c>
      <c r="DW9" s="243">
        <v>7</v>
      </c>
      <c r="DX9" s="244">
        <v>6</v>
      </c>
      <c r="DY9" s="244"/>
      <c r="DZ9" s="6">
        <f t="shared" si="69"/>
        <v>6.4</v>
      </c>
      <c r="EA9" s="104">
        <f t="shared" si="70"/>
        <v>6.4</v>
      </c>
      <c r="EB9" s="784" t="str">
        <f t="shared" si="71"/>
        <v>6.4</v>
      </c>
      <c r="EC9" s="102" t="str">
        <f t="shared" si="72"/>
        <v>C</v>
      </c>
      <c r="ED9" s="103">
        <f t="shared" si="73"/>
        <v>2</v>
      </c>
      <c r="EE9" s="103" t="str">
        <f t="shared" si="74"/>
        <v>2.0</v>
      </c>
      <c r="EF9" s="12">
        <v>2</v>
      </c>
      <c r="EG9" s="311">
        <v>2</v>
      </c>
      <c r="EH9" s="243">
        <v>6</v>
      </c>
      <c r="EI9" s="244">
        <v>4</v>
      </c>
      <c r="EJ9" s="244"/>
      <c r="EK9" s="6">
        <f t="shared" si="75"/>
        <v>4.8</v>
      </c>
      <c r="EL9" s="104">
        <f t="shared" si="76"/>
        <v>4.8</v>
      </c>
      <c r="EM9" s="784" t="str">
        <f t="shared" si="77"/>
        <v>4.8</v>
      </c>
      <c r="EN9" s="102" t="str">
        <f t="shared" si="78"/>
        <v>D</v>
      </c>
      <c r="EO9" s="103">
        <f t="shared" si="79"/>
        <v>1</v>
      </c>
      <c r="EP9" s="103" t="str">
        <f t="shared" si="80"/>
        <v>1.0</v>
      </c>
      <c r="EQ9" s="12">
        <v>4</v>
      </c>
      <c r="ER9" s="311">
        <v>4</v>
      </c>
      <c r="ES9" s="243">
        <v>6.2</v>
      </c>
      <c r="ET9" s="244">
        <v>6</v>
      </c>
      <c r="EU9" s="244"/>
      <c r="EV9" s="6">
        <f t="shared" si="81"/>
        <v>6.1</v>
      </c>
      <c r="EW9" s="104">
        <f t="shared" si="82"/>
        <v>6.1</v>
      </c>
      <c r="EX9" s="784" t="str">
        <f t="shared" si="83"/>
        <v>6.1</v>
      </c>
      <c r="EY9" s="102" t="str">
        <f t="shared" si="84"/>
        <v>C</v>
      </c>
      <c r="EZ9" s="103">
        <f t="shared" si="85"/>
        <v>2</v>
      </c>
      <c r="FA9" s="103" t="str">
        <f t="shared" si="86"/>
        <v>2.0</v>
      </c>
      <c r="FB9" s="12">
        <v>2</v>
      </c>
      <c r="FC9" s="311">
        <v>2</v>
      </c>
      <c r="FD9" s="285">
        <v>5.3</v>
      </c>
      <c r="FE9" s="244">
        <v>7</v>
      </c>
      <c r="FF9" s="244"/>
      <c r="FG9" s="6">
        <f t="shared" si="87"/>
        <v>6.3</v>
      </c>
      <c r="FH9" s="104">
        <f t="shared" si="88"/>
        <v>6.3</v>
      </c>
      <c r="FI9" s="784" t="str">
        <f t="shared" si="89"/>
        <v>6.3</v>
      </c>
      <c r="FJ9" s="102" t="str">
        <f t="shared" si="90"/>
        <v>C</v>
      </c>
      <c r="FK9" s="103">
        <f t="shared" si="91"/>
        <v>2</v>
      </c>
      <c r="FL9" s="103" t="str">
        <f t="shared" si="92"/>
        <v>2.0</v>
      </c>
      <c r="FM9" s="12">
        <v>3</v>
      </c>
      <c r="FN9" s="311">
        <v>3</v>
      </c>
      <c r="FO9" s="285">
        <v>6.7</v>
      </c>
      <c r="FP9" s="244">
        <v>7</v>
      </c>
      <c r="FQ9" s="244"/>
      <c r="FR9" s="6">
        <f t="shared" si="93"/>
        <v>6.9</v>
      </c>
      <c r="FS9" s="104">
        <f t="shared" si="94"/>
        <v>6.9</v>
      </c>
      <c r="FT9" s="784" t="str">
        <f t="shared" si="95"/>
        <v>6.9</v>
      </c>
      <c r="FU9" s="102" t="str">
        <f t="shared" si="96"/>
        <v>C+</v>
      </c>
      <c r="FV9" s="103">
        <f t="shared" si="97"/>
        <v>2.5</v>
      </c>
      <c r="FW9" s="103" t="str">
        <f t="shared" si="98"/>
        <v>2.5</v>
      </c>
      <c r="FX9" s="12">
        <v>3</v>
      </c>
      <c r="FY9" s="311">
        <v>3</v>
      </c>
      <c r="FZ9" s="559">
        <f t="shared" si="99"/>
        <v>21</v>
      </c>
      <c r="GA9" s="354">
        <f t="shared" si="100"/>
        <v>1.8095238095238095</v>
      </c>
      <c r="GB9" s="355" t="str">
        <f t="shared" si="101"/>
        <v>1.81</v>
      </c>
      <c r="GC9" s="344" t="str">
        <f t="shared" si="102"/>
        <v>Lên lớp</v>
      </c>
      <c r="GD9" s="559">
        <f t="shared" si="103"/>
        <v>39</v>
      </c>
      <c r="GE9" s="354">
        <f t="shared" si="104"/>
        <v>1.6282051282051282</v>
      </c>
      <c r="GF9" s="355" t="str">
        <f t="shared" si="105"/>
        <v>1.63</v>
      </c>
      <c r="GG9" s="661">
        <f t="shared" si="106"/>
        <v>35</v>
      </c>
      <c r="GH9" s="789">
        <f t="shared" si="107"/>
        <v>5.7885714285714291</v>
      </c>
      <c r="GI9" s="662">
        <f t="shared" si="108"/>
        <v>1.8142857142857143</v>
      </c>
      <c r="GJ9" s="663" t="str">
        <f t="shared" si="109"/>
        <v>Lên lớp</v>
      </c>
      <c r="GK9" s="288"/>
      <c r="GL9" s="706">
        <v>8</v>
      </c>
      <c r="GM9" s="420">
        <v>5</v>
      </c>
      <c r="GN9" s="420"/>
      <c r="GO9" s="6">
        <f t="shared" si="110"/>
        <v>6.2</v>
      </c>
      <c r="GP9" s="104">
        <f t="shared" si="111"/>
        <v>6.2</v>
      </c>
      <c r="GQ9" s="784" t="str">
        <f t="shared" si="112"/>
        <v>6.2</v>
      </c>
      <c r="GR9" s="540" t="str">
        <f t="shared" si="113"/>
        <v>C</v>
      </c>
      <c r="GS9" s="539">
        <f t="shared" si="114"/>
        <v>2</v>
      </c>
      <c r="GT9" s="539" t="str">
        <f t="shared" si="115"/>
        <v>2.0</v>
      </c>
      <c r="GU9" s="12">
        <v>2</v>
      </c>
      <c r="GV9" s="110">
        <v>2</v>
      </c>
      <c r="GW9" s="706">
        <v>5.4</v>
      </c>
      <c r="GX9" s="420">
        <v>0</v>
      </c>
      <c r="GY9" s="834">
        <v>7</v>
      </c>
      <c r="GZ9" s="6">
        <f t="shared" si="116"/>
        <v>2.2000000000000002</v>
      </c>
      <c r="HA9" s="104">
        <f t="shared" si="117"/>
        <v>6.4</v>
      </c>
      <c r="HB9" s="784" t="str">
        <f t="shared" si="118"/>
        <v>6.4</v>
      </c>
      <c r="HC9" s="540" t="str">
        <f t="shared" si="119"/>
        <v>C</v>
      </c>
      <c r="HD9" s="539">
        <f t="shared" si="120"/>
        <v>2</v>
      </c>
      <c r="HE9" s="539" t="str">
        <f t="shared" si="121"/>
        <v>2.0</v>
      </c>
      <c r="HF9" s="12">
        <v>2</v>
      </c>
      <c r="HG9" s="110">
        <v>2</v>
      </c>
      <c r="HH9" s="706">
        <v>6.7</v>
      </c>
      <c r="HI9" s="420">
        <v>4</v>
      </c>
      <c r="HJ9" s="420"/>
      <c r="HK9" s="6">
        <f t="shared" si="122"/>
        <v>5.0999999999999996</v>
      </c>
      <c r="HL9" s="104">
        <f t="shared" si="123"/>
        <v>5.0999999999999996</v>
      </c>
      <c r="HM9" s="784" t="str">
        <f t="shared" si="124"/>
        <v>5.1</v>
      </c>
      <c r="HN9" s="540" t="str">
        <f t="shared" si="125"/>
        <v>D+</v>
      </c>
      <c r="HO9" s="539">
        <f t="shared" si="126"/>
        <v>1.5</v>
      </c>
      <c r="HP9" s="539" t="str">
        <f t="shared" si="127"/>
        <v>1.5</v>
      </c>
      <c r="HQ9" s="12">
        <v>3</v>
      </c>
      <c r="HR9" s="110">
        <v>3</v>
      </c>
      <c r="HS9" s="706">
        <v>6.7</v>
      </c>
      <c r="HT9" s="420">
        <v>5</v>
      </c>
      <c r="HU9" s="420"/>
      <c r="HV9" s="6">
        <f t="shared" si="128"/>
        <v>5.7</v>
      </c>
      <c r="HW9" s="104">
        <f t="shared" si="129"/>
        <v>5.7</v>
      </c>
      <c r="HX9" s="784" t="str">
        <f t="shared" si="130"/>
        <v>5.7</v>
      </c>
      <c r="HY9" s="540" t="str">
        <f t="shared" si="131"/>
        <v>C</v>
      </c>
      <c r="HZ9" s="539">
        <f t="shared" si="132"/>
        <v>2</v>
      </c>
      <c r="IA9" s="539" t="str">
        <f t="shared" si="133"/>
        <v>2.0</v>
      </c>
      <c r="IB9" s="12">
        <v>3</v>
      </c>
      <c r="IC9" s="110">
        <v>3</v>
      </c>
      <c r="ID9" s="706">
        <v>5.8</v>
      </c>
      <c r="IE9" s="420">
        <v>7</v>
      </c>
      <c r="IF9" s="420"/>
      <c r="IG9" s="6">
        <f t="shared" si="134"/>
        <v>6.5</v>
      </c>
      <c r="IH9" s="104">
        <f t="shared" si="135"/>
        <v>6.5</v>
      </c>
      <c r="II9" s="784" t="str">
        <f t="shared" si="136"/>
        <v>6.5</v>
      </c>
      <c r="IJ9" s="540" t="str">
        <f t="shared" si="137"/>
        <v>C+</v>
      </c>
      <c r="IK9" s="539">
        <f t="shared" si="138"/>
        <v>2.5</v>
      </c>
      <c r="IL9" s="539" t="str">
        <f t="shared" si="139"/>
        <v>2.5</v>
      </c>
      <c r="IM9" s="12">
        <v>3</v>
      </c>
      <c r="IN9" s="110">
        <v>3</v>
      </c>
      <c r="IO9" s="316">
        <v>7.3</v>
      </c>
      <c r="IP9" s="420"/>
      <c r="IQ9" s="420">
        <v>8</v>
      </c>
      <c r="IR9" s="6">
        <f t="shared" si="140"/>
        <v>2.9</v>
      </c>
      <c r="IS9" s="104">
        <f t="shared" si="141"/>
        <v>7.7</v>
      </c>
      <c r="IT9" s="784" t="str">
        <f t="shared" si="142"/>
        <v>7.7</v>
      </c>
      <c r="IU9" s="540" t="str">
        <f t="shared" si="143"/>
        <v>B</v>
      </c>
      <c r="IV9" s="539">
        <f t="shared" si="144"/>
        <v>3</v>
      </c>
      <c r="IW9" s="539" t="str">
        <f t="shared" si="145"/>
        <v>3.0</v>
      </c>
      <c r="IX9" s="12">
        <v>2</v>
      </c>
      <c r="IY9" s="110">
        <v>2</v>
      </c>
      <c r="IZ9" s="848">
        <v>6.4</v>
      </c>
      <c r="JA9" s="420">
        <v>7</v>
      </c>
      <c r="JB9" s="420"/>
      <c r="JC9" s="6">
        <f t="shared" si="146"/>
        <v>6.8</v>
      </c>
      <c r="JD9" s="104">
        <f t="shared" si="147"/>
        <v>6.8</v>
      </c>
      <c r="JE9" s="784" t="str">
        <f t="shared" si="148"/>
        <v>6.8</v>
      </c>
      <c r="JF9" s="540" t="str">
        <f t="shared" si="149"/>
        <v>C+</v>
      </c>
      <c r="JG9" s="539">
        <f t="shared" si="150"/>
        <v>2.5</v>
      </c>
      <c r="JH9" s="539" t="str">
        <f t="shared" si="151"/>
        <v>2.5</v>
      </c>
      <c r="JI9" s="12">
        <v>3</v>
      </c>
      <c r="JJ9" s="110">
        <v>3</v>
      </c>
      <c r="JK9" s="706">
        <v>5.6</v>
      </c>
      <c r="JL9" s="834">
        <v>4</v>
      </c>
      <c r="JM9" s="420"/>
      <c r="JN9" s="6">
        <f t="shared" si="152"/>
        <v>4.5999999999999996</v>
      </c>
      <c r="JO9" s="104">
        <f t="shared" si="153"/>
        <v>4.5999999999999996</v>
      </c>
      <c r="JP9" s="784" t="str">
        <f t="shared" si="154"/>
        <v>4.6</v>
      </c>
      <c r="JQ9" s="540" t="str">
        <f t="shared" si="155"/>
        <v>D</v>
      </c>
      <c r="JR9" s="539">
        <f t="shared" si="156"/>
        <v>1</v>
      </c>
      <c r="JS9" s="539" t="str">
        <f t="shared" si="157"/>
        <v>1.0</v>
      </c>
      <c r="JT9" s="12">
        <v>1</v>
      </c>
      <c r="JU9" s="110">
        <v>1</v>
      </c>
      <c r="JV9" s="706">
        <v>6</v>
      </c>
      <c r="JW9" s="895">
        <v>6</v>
      </c>
      <c r="JX9" s="297"/>
      <c r="JY9" s="6">
        <f t="shared" si="158"/>
        <v>6</v>
      </c>
      <c r="JZ9" s="104">
        <f t="shared" si="159"/>
        <v>6</v>
      </c>
      <c r="KA9" s="784" t="str">
        <f t="shared" si="160"/>
        <v>6.0</v>
      </c>
      <c r="KB9" s="540" t="str">
        <f t="shared" si="161"/>
        <v>C</v>
      </c>
      <c r="KC9" s="539">
        <f t="shared" si="162"/>
        <v>2</v>
      </c>
      <c r="KD9" s="539" t="str">
        <f t="shared" si="163"/>
        <v>2.0</v>
      </c>
      <c r="KE9" s="12">
        <v>1</v>
      </c>
      <c r="KF9" s="110">
        <v>1</v>
      </c>
      <c r="KG9" s="920">
        <f t="shared" si="164"/>
        <v>20</v>
      </c>
      <c r="KH9" s="922">
        <f t="shared" si="165"/>
        <v>2.125</v>
      </c>
      <c r="KI9" s="924" t="str">
        <f t="shared" si="166"/>
        <v>2.13</v>
      </c>
      <c r="KJ9" s="928" t="str">
        <f t="shared" si="167"/>
        <v>Lên lớp</v>
      </c>
      <c r="KK9" s="931">
        <f t="shared" si="168"/>
        <v>59</v>
      </c>
      <c r="KL9" s="922">
        <f t="shared" si="169"/>
        <v>1.7966101694915255</v>
      </c>
      <c r="KM9" s="924" t="str">
        <f t="shared" si="170"/>
        <v>1.80</v>
      </c>
      <c r="KN9" s="932">
        <f t="shared" si="171"/>
        <v>20</v>
      </c>
      <c r="KO9" s="840">
        <f t="shared" si="172"/>
        <v>6.1749999999999998</v>
      </c>
      <c r="KP9" s="933">
        <f t="shared" si="173"/>
        <v>2.125</v>
      </c>
      <c r="KQ9" s="934">
        <f t="shared" si="174"/>
        <v>55</v>
      </c>
      <c r="KR9" s="935">
        <f t="shared" si="175"/>
        <v>5.9290909090909096</v>
      </c>
      <c r="KS9" s="936">
        <f t="shared" si="176"/>
        <v>1.9272727272727272</v>
      </c>
      <c r="KT9" s="928" t="str">
        <f t="shared" si="177"/>
        <v>Lên lớp</v>
      </c>
      <c r="KU9" s="712"/>
      <c r="KV9" s="848">
        <v>6</v>
      </c>
      <c r="KW9" s="420">
        <v>3</v>
      </c>
      <c r="KX9" s="1058"/>
      <c r="KY9" s="723">
        <f t="shared" si="193"/>
        <v>4.2</v>
      </c>
      <c r="KZ9" s="724">
        <f t="shared" si="194"/>
        <v>4.2</v>
      </c>
      <c r="LA9" s="799" t="str">
        <f t="shared" si="195"/>
        <v>4.2</v>
      </c>
      <c r="LB9" s="725" t="str">
        <f t="shared" si="196"/>
        <v>D</v>
      </c>
      <c r="LC9" s="726">
        <f t="shared" si="197"/>
        <v>1</v>
      </c>
      <c r="LD9" s="726" t="str">
        <f t="shared" si="198"/>
        <v>1.0</v>
      </c>
      <c r="LE9" s="727">
        <v>2</v>
      </c>
      <c r="LF9" s="728">
        <v>2</v>
      </c>
      <c r="LG9" s="848">
        <v>7.8</v>
      </c>
      <c r="LH9" s="420">
        <v>7</v>
      </c>
      <c r="LI9" s="420"/>
      <c r="LJ9" s="723">
        <f t="shared" si="199"/>
        <v>7.3</v>
      </c>
      <c r="LK9" s="724">
        <f t="shared" si="200"/>
        <v>7.3</v>
      </c>
      <c r="LL9" s="799" t="str">
        <f t="shared" si="201"/>
        <v>7.3</v>
      </c>
      <c r="LM9" s="725" t="str">
        <f t="shared" si="202"/>
        <v>B</v>
      </c>
      <c r="LN9" s="726">
        <f t="shared" si="180"/>
        <v>3</v>
      </c>
      <c r="LO9" s="726" t="str">
        <f t="shared" si="203"/>
        <v>3.0</v>
      </c>
      <c r="LP9" s="727">
        <v>2</v>
      </c>
      <c r="LQ9" s="728">
        <v>2</v>
      </c>
      <c r="LR9" s="706">
        <v>6.1</v>
      </c>
      <c r="LS9" s="420">
        <v>7</v>
      </c>
      <c r="LT9" s="1101"/>
      <c r="LU9" s="6">
        <f t="shared" si="204"/>
        <v>6.6</v>
      </c>
      <c r="LV9" s="104">
        <f t="shared" si="205"/>
        <v>6.6</v>
      </c>
      <c r="LW9" s="784" t="str">
        <f t="shared" si="206"/>
        <v>6.6</v>
      </c>
      <c r="LX9" s="540" t="str">
        <f t="shared" si="207"/>
        <v>C+</v>
      </c>
      <c r="LY9" s="539">
        <f t="shared" si="208"/>
        <v>2.5</v>
      </c>
      <c r="LZ9" s="539" t="str">
        <f t="shared" si="209"/>
        <v>2.5</v>
      </c>
      <c r="MA9" s="12">
        <v>4</v>
      </c>
      <c r="MB9" s="110">
        <v>4</v>
      </c>
      <c r="MC9" s="848">
        <v>7</v>
      </c>
      <c r="MD9" s="420">
        <v>7</v>
      </c>
      <c r="ME9" s="420"/>
      <c r="MF9" s="900">
        <f t="shared" si="210"/>
        <v>7</v>
      </c>
      <c r="MG9" s="902">
        <f t="shared" si="211"/>
        <v>7</v>
      </c>
      <c r="MH9" s="904" t="str">
        <f t="shared" si="212"/>
        <v>7.0</v>
      </c>
      <c r="MI9" s="906" t="str">
        <f t="shared" si="213"/>
        <v>B</v>
      </c>
      <c r="MJ9" s="908">
        <f t="shared" si="214"/>
        <v>3</v>
      </c>
      <c r="MK9" s="908" t="str">
        <f t="shared" si="183"/>
        <v>3.0</v>
      </c>
      <c r="ML9" s="729">
        <v>2</v>
      </c>
      <c r="MM9" s="910">
        <v>2</v>
      </c>
      <c r="MN9" s="706">
        <v>7.5</v>
      </c>
      <c r="MO9" s="297">
        <v>7.5</v>
      </c>
      <c r="MP9" s="297"/>
      <c r="MQ9" s="900">
        <f t="shared" si="215"/>
        <v>7.5</v>
      </c>
      <c r="MR9" s="902">
        <f t="shared" si="216"/>
        <v>7.5</v>
      </c>
      <c r="MS9" s="904" t="str">
        <f t="shared" si="217"/>
        <v>7.5</v>
      </c>
      <c r="MT9" s="906" t="str">
        <f t="shared" si="218"/>
        <v>B</v>
      </c>
      <c r="MU9" s="908">
        <f t="shared" si="219"/>
        <v>3</v>
      </c>
      <c r="MV9" s="908" t="str">
        <f t="shared" si="220"/>
        <v>3.0</v>
      </c>
      <c r="MW9" s="729">
        <v>2</v>
      </c>
      <c r="MX9" s="910">
        <v>2</v>
      </c>
      <c r="MY9" s="706">
        <v>5.3</v>
      </c>
      <c r="MZ9" s="420">
        <v>6</v>
      </c>
      <c r="NA9" s="420"/>
      <c r="NB9" s="900">
        <f t="shared" si="221"/>
        <v>5.7</v>
      </c>
      <c r="NC9" s="902">
        <f t="shared" si="222"/>
        <v>5.7</v>
      </c>
      <c r="ND9" s="904" t="str">
        <f t="shared" si="223"/>
        <v>5.7</v>
      </c>
      <c r="NE9" s="906" t="str">
        <f t="shared" si="224"/>
        <v>C</v>
      </c>
      <c r="NF9" s="908">
        <f t="shared" si="225"/>
        <v>2</v>
      </c>
      <c r="NG9" s="908" t="str">
        <f t="shared" si="226"/>
        <v>2.0</v>
      </c>
      <c r="NH9" s="729">
        <v>2</v>
      </c>
      <c r="NI9" s="910">
        <v>2</v>
      </c>
      <c r="NJ9" s="706">
        <v>6</v>
      </c>
      <c r="NK9" s="420">
        <v>6</v>
      </c>
      <c r="NL9" s="420"/>
      <c r="NM9" s="900">
        <f t="shared" si="227"/>
        <v>6</v>
      </c>
      <c r="NN9" s="902">
        <f t="shared" si="228"/>
        <v>6</v>
      </c>
      <c r="NO9" s="904" t="str">
        <f t="shared" si="229"/>
        <v>6.0</v>
      </c>
      <c r="NP9" s="906" t="str">
        <f t="shared" si="230"/>
        <v>C</v>
      </c>
      <c r="NQ9" s="908">
        <f t="shared" si="231"/>
        <v>2</v>
      </c>
      <c r="NR9" s="908" t="str">
        <f t="shared" si="232"/>
        <v>2.0</v>
      </c>
      <c r="NS9" s="729">
        <v>2</v>
      </c>
      <c r="NT9" s="910">
        <v>2</v>
      </c>
      <c r="NU9" s="706">
        <v>6</v>
      </c>
      <c r="NV9" s="420">
        <v>6</v>
      </c>
      <c r="NW9" s="420"/>
      <c r="NX9" s="900">
        <f t="shared" si="233"/>
        <v>6</v>
      </c>
      <c r="NY9" s="902">
        <f t="shared" si="234"/>
        <v>6</v>
      </c>
      <c r="NZ9" s="904" t="str">
        <f t="shared" si="235"/>
        <v>6.0</v>
      </c>
      <c r="OA9" s="906" t="str">
        <f t="shared" si="236"/>
        <v>C</v>
      </c>
      <c r="OB9" s="908">
        <f t="shared" si="237"/>
        <v>2</v>
      </c>
      <c r="OC9" s="908" t="str">
        <f t="shared" si="238"/>
        <v>2.0</v>
      </c>
      <c r="OD9" s="729">
        <v>2</v>
      </c>
      <c r="OE9" s="910">
        <v>2</v>
      </c>
      <c r="OF9" s="1069">
        <f t="shared" si="239"/>
        <v>18</v>
      </c>
      <c r="OG9" s="1070">
        <f t="shared" si="240"/>
        <v>2.3333333333333335</v>
      </c>
      <c r="OH9" s="1071" t="str">
        <f t="shared" si="241"/>
        <v>2.33</v>
      </c>
      <c r="OI9" s="1072" t="str">
        <f t="shared" si="242"/>
        <v>Lên lớp</v>
      </c>
      <c r="OJ9" s="1082">
        <f t="shared" si="243"/>
        <v>77</v>
      </c>
      <c r="OK9" s="1083">
        <f t="shared" si="244"/>
        <v>1.9220779220779221</v>
      </c>
      <c r="OL9" s="1084" t="str">
        <f t="shared" si="245"/>
        <v>1.92</v>
      </c>
      <c r="OM9" s="1082">
        <f t="shared" si="246"/>
        <v>18</v>
      </c>
      <c r="ON9" s="1075">
        <f t="shared" si="247"/>
        <v>2.3333333333333335</v>
      </c>
      <c r="OO9" s="1075">
        <f t="shared" si="248"/>
        <v>6.3222222222222229</v>
      </c>
      <c r="OP9" s="1076">
        <f t="shared" si="249"/>
        <v>73</v>
      </c>
      <c r="OQ9" s="1079">
        <f t="shared" si="250"/>
        <v>6.0260273972602745</v>
      </c>
      <c r="OR9" s="1077">
        <f t="shared" si="251"/>
        <v>2.0273972602739727</v>
      </c>
      <c r="OS9" s="1072" t="str">
        <f t="shared" si="252"/>
        <v>Lên lớp</v>
      </c>
      <c r="OU9" s="1338"/>
      <c r="OV9" s="1335"/>
      <c r="OW9" s="1410"/>
      <c r="OX9" s="1413">
        <f t="shared" si="253"/>
        <v>0</v>
      </c>
      <c r="OY9" s="1414">
        <f t="shared" si="254"/>
        <v>0</v>
      </c>
      <c r="OZ9" s="1415" t="str">
        <f t="shared" si="255"/>
        <v>0.0</v>
      </c>
      <c r="PA9" s="1416" t="str">
        <f t="shared" si="256"/>
        <v>F</v>
      </c>
      <c r="PB9" s="1417">
        <f t="shared" si="257"/>
        <v>0</v>
      </c>
      <c r="PC9" s="1418" t="str">
        <f t="shared" si="258"/>
        <v>0.0</v>
      </c>
      <c r="PD9" s="1419">
        <v>6</v>
      </c>
      <c r="PE9" s="1616"/>
      <c r="PF9" s="1618"/>
      <c r="PG9" s="1645"/>
      <c r="PH9" s="1634">
        <f t="shared" si="259"/>
        <v>0</v>
      </c>
      <c r="PI9" s="1635" t="str">
        <f t="shared" si="260"/>
        <v>0.0</v>
      </c>
      <c r="PJ9" s="1636" t="str">
        <f t="shared" si="261"/>
        <v>F</v>
      </c>
      <c r="PK9" s="1637">
        <f t="shared" si="262"/>
        <v>0</v>
      </c>
      <c r="PL9" s="1637" t="str">
        <f t="shared" si="263"/>
        <v>0.0</v>
      </c>
      <c r="PM9" s="1638"/>
      <c r="PN9" s="1610"/>
      <c r="PO9" s="1621">
        <f t="shared" si="264"/>
        <v>6</v>
      </c>
      <c r="PP9" s="1070">
        <f t="shared" si="192"/>
        <v>0</v>
      </c>
    </row>
    <row r="10" spans="1:432" ht="19.5" customHeight="1" x14ac:dyDescent="0.25">
      <c r="A10" s="429">
        <v>52</v>
      </c>
      <c r="B10" s="429" t="s">
        <v>23</v>
      </c>
      <c r="C10" s="429" t="s">
        <v>191</v>
      </c>
      <c r="D10" s="225" t="s">
        <v>192</v>
      </c>
      <c r="E10" s="226" t="s">
        <v>58</v>
      </c>
      <c r="F10" s="232"/>
      <c r="G10" s="228">
        <v>36806</v>
      </c>
      <c r="H10" s="429" t="s">
        <v>28</v>
      </c>
      <c r="I10" s="235" t="s">
        <v>193</v>
      </c>
      <c r="J10" s="260">
        <v>5.3</v>
      </c>
      <c r="K10" s="850" t="str">
        <f t="shared" si="0"/>
        <v>5.3</v>
      </c>
      <c r="L10" s="520" t="str">
        <f t="shared" si="1"/>
        <v>D+</v>
      </c>
      <c r="M10" s="521">
        <f t="shared" si="2"/>
        <v>1.5</v>
      </c>
      <c r="N10" s="231" t="str">
        <f t="shared" si="3"/>
        <v>1.5</v>
      </c>
      <c r="O10" s="260">
        <v>7</v>
      </c>
      <c r="P10" s="850" t="str">
        <f t="shared" si="4"/>
        <v>7.0</v>
      </c>
      <c r="Q10" s="520" t="str">
        <f t="shared" si="5"/>
        <v>B</v>
      </c>
      <c r="R10" s="521">
        <f t="shared" si="6"/>
        <v>3</v>
      </c>
      <c r="S10" s="231" t="str">
        <f t="shared" si="7"/>
        <v>3.0</v>
      </c>
      <c r="T10" s="275">
        <v>6.5</v>
      </c>
      <c r="U10" s="429">
        <v>5</v>
      </c>
      <c r="V10" s="45"/>
      <c r="W10" s="181">
        <f t="shared" si="8"/>
        <v>5.6</v>
      </c>
      <c r="X10" s="492">
        <f t="shared" si="9"/>
        <v>5.6</v>
      </c>
      <c r="Y10" s="850" t="str">
        <f t="shared" si="10"/>
        <v>5.6</v>
      </c>
      <c r="Z10" s="520" t="str">
        <f t="shared" si="11"/>
        <v>C</v>
      </c>
      <c r="AA10" s="521">
        <f t="shared" si="12"/>
        <v>2</v>
      </c>
      <c r="AB10" s="521" t="str">
        <f t="shared" si="13"/>
        <v>2.0</v>
      </c>
      <c r="AC10" s="183">
        <v>3</v>
      </c>
      <c r="AD10" s="591">
        <v>3</v>
      </c>
      <c r="AE10" s="260">
        <v>5</v>
      </c>
      <c r="AF10" s="245">
        <v>3</v>
      </c>
      <c r="AG10" s="429">
        <v>5</v>
      </c>
      <c r="AH10" s="594">
        <f t="shared" si="14"/>
        <v>3.8</v>
      </c>
      <c r="AI10" s="600">
        <f t="shared" si="15"/>
        <v>5</v>
      </c>
      <c r="AJ10" s="1139" t="str">
        <f t="shared" si="16"/>
        <v>5.0</v>
      </c>
      <c r="AK10" s="601" t="str">
        <f t="shared" si="17"/>
        <v>D+</v>
      </c>
      <c r="AL10" s="602">
        <f t="shared" si="18"/>
        <v>1.5</v>
      </c>
      <c r="AM10" s="602" t="str">
        <f t="shared" si="19"/>
        <v>1.5</v>
      </c>
      <c r="AN10" s="1372">
        <v>3</v>
      </c>
      <c r="AO10" s="603">
        <v>3</v>
      </c>
      <c r="AP10" s="260">
        <v>5.3</v>
      </c>
      <c r="AQ10" s="429">
        <v>2</v>
      </c>
      <c r="AR10" s="429">
        <v>4</v>
      </c>
      <c r="AS10" s="181">
        <f t="shared" si="20"/>
        <v>3.3</v>
      </c>
      <c r="AT10" s="492">
        <f t="shared" si="21"/>
        <v>4.5</v>
      </c>
      <c r="AU10" s="850" t="str">
        <f t="shared" si="22"/>
        <v>4.5</v>
      </c>
      <c r="AV10" s="520" t="str">
        <f t="shared" si="23"/>
        <v>D</v>
      </c>
      <c r="AW10" s="521">
        <f t="shared" si="24"/>
        <v>1</v>
      </c>
      <c r="AX10" s="521" t="str">
        <f t="shared" si="25"/>
        <v>1.0</v>
      </c>
      <c r="AY10" s="183">
        <v>3</v>
      </c>
      <c r="AZ10" s="591">
        <v>3</v>
      </c>
      <c r="BA10" s="247">
        <v>6.8</v>
      </c>
      <c r="BB10" s="245">
        <v>7</v>
      </c>
      <c r="BC10" s="45"/>
      <c r="BD10" s="181">
        <f t="shared" si="26"/>
        <v>6.9</v>
      </c>
      <c r="BE10" s="492">
        <f t="shared" si="27"/>
        <v>6.9</v>
      </c>
      <c r="BF10" s="850" t="str">
        <f t="shared" si="28"/>
        <v>6.9</v>
      </c>
      <c r="BG10" s="520" t="str">
        <f t="shared" si="29"/>
        <v>C+</v>
      </c>
      <c r="BH10" s="521">
        <f t="shared" si="30"/>
        <v>2.5</v>
      </c>
      <c r="BI10" s="521" t="str">
        <f t="shared" si="31"/>
        <v>2.5</v>
      </c>
      <c r="BJ10" s="183">
        <v>4</v>
      </c>
      <c r="BK10" s="591">
        <v>4</v>
      </c>
      <c r="BL10" s="247">
        <v>5</v>
      </c>
      <c r="BM10" s="245">
        <v>3</v>
      </c>
      <c r="BN10" s="245">
        <v>7</v>
      </c>
      <c r="BO10" s="181">
        <f t="shared" si="32"/>
        <v>3.8</v>
      </c>
      <c r="BP10" s="492">
        <f t="shared" si="33"/>
        <v>6.2</v>
      </c>
      <c r="BQ10" s="850" t="str">
        <f t="shared" si="34"/>
        <v>6.2</v>
      </c>
      <c r="BR10" s="520" t="str">
        <f t="shared" si="35"/>
        <v>C</v>
      </c>
      <c r="BS10" s="521">
        <f t="shared" si="36"/>
        <v>2</v>
      </c>
      <c r="BT10" s="521" t="str">
        <f t="shared" si="37"/>
        <v>2.0</v>
      </c>
      <c r="BU10" s="183">
        <v>3</v>
      </c>
      <c r="BV10" s="558">
        <v>3</v>
      </c>
      <c r="BW10" s="247">
        <v>6.3</v>
      </c>
      <c r="BX10" s="335">
        <v>8</v>
      </c>
      <c r="BY10" s="335"/>
      <c r="BZ10" s="181">
        <f t="shared" si="38"/>
        <v>7.3</v>
      </c>
      <c r="CA10" s="492">
        <f t="shared" si="39"/>
        <v>7.3</v>
      </c>
      <c r="CB10" s="850" t="str">
        <f t="shared" si="40"/>
        <v>7.3</v>
      </c>
      <c r="CC10" s="520" t="str">
        <f t="shared" si="41"/>
        <v>B</v>
      </c>
      <c r="CD10" s="521">
        <f t="shared" si="42"/>
        <v>3</v>
      </c>
      <c r="CE10" s="521" t="str">
        <f t="shared" si="43"/>
        <v>3.0</v>
      </c>
      <c r="CF10" s="183">
        <v>2</v>
      </c>
      <c r="CG10" s="558">
        <v>2</v>
      </c>
      <c r="CH10" s="1373">
        <f t="shared" si="44"/>
        <v>18</v>
      </c>
      <c r="CI10" s="1351">
        <f>(AA10*AC10+AL10*AN10+AW10*AY10+BH10*BJ10+BS10*BU10+CD10*CF10)/CH10</f>
        <v>1.9722222222222223</v>
      </c>
      <c r="CJ10" s="497" t="str">
        <f t="shared" si="46"/>
        <v>1.97</v>
      </c>
      <c r="CK10" s="498" t="str">
        <f t="shared" si="47"/>
        <v>Lên lớp</v>
      </c>
      <c r="CL10" s="499">
        <f t="shared" si="48"/>
        <v>18</v>
      </c>
      <c r="CM10" s="440">
        <f t="shared" si="49"/>
        <v>1.9722222222222223</v>
      </c>
      <c r="CN10" s="498" t="str">
        <f t="shared" si="50"/>
        <v>Lên lớp</v>
      </c>
      <c r="CO10" s="289"/>
      <c r="CP10" s="247">
        <v>7.3</v>
      </c>
      <c r="CQ10" s="245">
        <v>4</v>
      </c>
      <c r="CR10" s="245"/>
      <c r="CS10" s="181">
        <f t="shared" si="51"/>
        <v>5.3</v>
      </c>
      <c r="CT10" s="492">
        <f t="shared" si="52"/>
        <v>5.3</v>
      </c>
      <c r="CU10" s="850" t="str">
        <f t="shared" si="53"/>
        <v>5.3</v>
      </c>
      <c r="CV10" s="520" t="str">
        <f t="shared" si="54"/>
        <v>D+</v>
      </c>
      <c r="CW10" s="521">
        <f t="shared" si="55"/>
        <v>1.5</v>
      </c>
      <c r="CX10" s="521" t="str">
        <f t="shared" si="56"/>
        <v>1.5</v>
      </c>
      <c r="CY10" s="183">
        <v>2</v>
      </c>
      <c r="CZ10" s="493">
        <v>2</v>
      </c>
      <c r="DA10" s="339">
        <v>5.4</v>
      </c>
      <c r="DB10" s="429">
        <v>5</v>
      </c>
      <c r="DC10" s="429"/>
      <c r="DD10" s="181">
        <f t="shared" si="57"/>
        <v>5.2</v>
      </c>
      <c r="DE10" s="492">
        <f t="shared" si="58"/>
        <v>5.2</v>
      </c>
      <c r="DF10" s="850" t="str">
        <f t="shared" si="59"/>
        <v>5.2</v>
      </c>
      <c r="DG10" s="520" t="str">
        <f t="shared" si="60"/>
        <v>D+</v>
      </c>
      <c r="DH10" s="521">
        <f t="shared" si="61"/>
        <v>1.5</v>
      </c>
      <c r="DI10" s="521" t="str">
        <f t="shared" si="62"/>
        <v>1.5</v>
      </c>
      <c r="DJ10" s="183">
        <v>3</v>
      </c>
      <c r="DK10" s="493">
        <v>3</v>
      </c>
      <c r="DL10" s="317">
        <v>6.3</v>
      </c>
      <c r="DM10" s="245">
        <v>5</v>
      </c>
      <c r="DN10" s="245"/>
      <c r="DO10" s="181">
        <f t="shared" si="63"/>
        <v>5.5</v>
      </c>
      <c r="DP10" s="492">
        <f t="shared" si="64"/>
        <v>5.5</v>
      </c>
      <c r="DQ10" s="850" t="str">
        <f t="shared" si="65"/>
        <v>5.5</v>
      </c>
      <c r="DR10" s="520" t="str">
        <f t="shared" si="66"/>
        <v>C</v>
      </c>
      <c r="DS10" s="521">
        <f t="shared" si="67"/>
        <v>2</v>
      </c>
      <c r="DT10" s="521" t="str">
        <f t="shared" si="68"/>
        <v>2.0</v>
      </c>
      <c r="DU10" s="183">
        <v>2</v>
      </c>
      <c r="DV10" s="493">
        <v>2</v>
      </c>
      <c r="DW10" s="247">
        <v>6.6</v>
      </c>
      <c r="DX10" s="245">
        <v>5</v>
      </c>
      <c r="DY10" s="245"/>
      <c r="DZ10" s="181">
        <f t="shared" si="69"/>
        <v>5.6</v>
      </c>
      <c r="EA10" s="492">
        <f t="shared" si="70"/>
        <v>5.6</v>
      </c>
      <c r="EB10" s="850" t="str">
        <f t="shared" si="71"/>
        <v>5.6</v>
      </c>
      <c r="EC10" s="520" t="str">
        <f t="shared" si="72"/>
        <v>C</v>
      </c>
      <c r="ED10" s="521">
        <f t="shared" si="73"/>
        <v>2</v>
      </c>
      <c r="EE10" s="521" t="str">
        <f t="shared" si="74"/>
        <v>2.0</v>
      </c>
      <c r="EF10" s="183">
        <v>2</v>
      </c>
      <c r="EG10" s="493">
        <v>2</v>
      </c>
      <c r="EH10" s="247">
        <v>7.4</v>
      </c>
      <c r="EI10" s="245">
        <v>7</v>
      </c>
      <c r="EJ10" s="245"/>
      <c r="EK10" s="181">
        <f t="shared" si="75"/>
        <v>7.2</v>
      </c>
      <c r="EL10" s="492">
        <f t="shared" si="76"/>
        <v>7.2</v>
      </c>
      <c r="EM10" s="850" t="str">
        <f t="shared" si="77"/>
        <v>7.2</v>
      </c>
      <c r="EN10" s="520" t="str">
        <f t="shared" si="78"/>
        <v>B</v>
      </c>
      <c r="EO10" s="521">
        <f t="shared" si="79"/>
        <v>3</v>
      </c>
      <c r="EP10" s="521" t="str">
        <f t="shared" si="80"/>
        <v>3.0</v>
      </c>
      <c r="EQ10" s="183">
        <v>4</v>
      </c>
      <c r="ER10" s="493">
        <v>4</v>
      </c>
      <c r="ES10" s="247">
        <v>6.2</v>
      </c>
      <c r="ET10" s="245">
        <v>6</v>
      </c>
      <c r="EU10" s="245"/>
      <c r="EV10" s="181">
        <f t="shared" si="81"/>
        <v>6.1</v>
      </c>
      <c r="EW10" s="492">
        <f t="shared" si="82"/>
        <v>6.1</v>
      </c>
      <c r="EX10" s="850" t="str">
        <f t="shared" si="83"/>
        <v>6.1</v>
      </c>
      <c r="EY10" s="520" t="str">
        <f t="shared" si="84"/>
        <v>C</v>
      </c>
      <c r="EZ10" s="521">
        <f t="shared" si="85"/>
        <v>2</v>
      </c>
      <c r="FA10" s="521" t="str">
        <f t="shared" si="86"/>
        <v>2.0</v>
      </c>
      <c r="FB10" s="183">
        <v>2</v>
      </c>
      <c r="FC10" s="493">
        <v>2</v>
      </c>
      <c r="FD10" s="317">
        <v>7.7</v>
      </c>
      <c r="FE10" s="245">
        <v>8</v>
      </c>
      <c r="FF10" s="245"/>
      <c r="FG10" s="181">
        <f t="shared" si="87"/>
        <v>7.9</v>
      </c>
      <c r="FH10" s="492">
        <f t="shared" si="88"/>
        <v>7.9</v>
      </c>
      <c r="FI10" s="850" t="str">
        <f t="shared" si="89"/>
        <v>7.9</v>
      </c>
      <c r="FJ10" s="520" t="str">
        <f t="shared" si="90"/>
        <v>B</v>
      </c>
      <c r="FK10" s="521">
        <f t="shared" si="91"/>
        <v>3</v>
      </c>
      <c r="FL10" s="521" t="str">
        <f t="shared" si="92"/>
        <v>3.0</v>
      </c>
      <c r="FM10" s="183">
        <v>3</v>
      </c>
      <c r="FN10" s="493">
        <v>3</v>
      </c>
      <c r="FO10" s="317">
        <v>7.1</v>
      </c>
      <c r="FP10" s="245">
        <v>5</v>
      </c>
      <c r="FQ10" s="245"/>
      <c r="FR10" s="181">
        <f t="shared" si="93"/>
        <v>5.8</v>
      </c>
      <c r="FS10" s="492">
        <f t="shared" si="94"/>
        <v>5.8</v>
      </c>
      <c r="FT10" s="850" t="str">
        <f t="shared" si="95"/>
        <v>5.8</v>
      </c>
      <c r="FU10" s="520" t="str">
        <f t="shared" si="96"/>
        <v>C</v>
      </c>
      <c r="FV10" s="521">
        <f t="shared" si="97"/>
        <v>2</v>
      </c>
      <c r="FW10" s="521" t="str">
        <f t="shared" si="98"/>
        <v>2.0</v>
      </c>
      <c r="FX10" s="183">
        <v>3</v>
      </c>
      <c r="FY10" s="493">
        <v>3</v>
      </c>
      <c r="FZ10" s="1132">
        <f t="shared" si="99"/>
        <v>21</v>
      </c>
      <c r="GA10" s="496">
        <f t="shared" si="100"/>
        <v>2.2142857142857144</v>
      </c>
      <c r="GB10" s="497" t="str">
        <f t="shared" si="101"/>
        <v>2.21</v>
      </c>
      <c r="GC10" s="245" t="str">
        <f t="shared" si="102"/>
        <v>Lên lớp</v>
      </c>
      <c r="GD10" s="1132">
        <f t="shared" si="103"/>
        <v>39</v>
      </c>
      <c r="GE10" s="496">
        <f t="shared" si="104"/>
        <v>2.1025641025641026</v>
      </c>
      <c r="GF10" s="497" t="str">
        <f t="shared" si="105"/>
        <v>2.10</v>
      </c>
      <c r="GG10" s="1374">
        <f t="shared" si="106"/>
        <v>39</v>
      </c>
      <c r="GH10" s="1375">
        <f t="shared" si="107"/>
        <v>6.0666666666666655</v>
      </c>
      <c r="GI10" s="1376">
        <f t="shared" si="108"/>
        <v>2.1025641025641026</v>
      </c>
      <c r="GJ10" s="1377" t="str">
        <f t="shared" si="109"/>
        <v>Lên lớp</v>
      </c>
      <c r="GK10" s="289"/>
      <c r="GL10" s="247">
        <v>7</v>
      </c>
      <c r="GM10" s="335">
        <v>5</v>
      </c>
      <c r="GN10" s="335"/>
      <c r="GO10" s="181">
        <f t="shared" si="110"/>
        <v>5.8</v>
      </c>
      <c r="GP10" s="492">
        <f t="shared" si="111"/>
        <v>5.8</v>
      </c>
      <c r="GQ10" s="850" t="str">
        <f t="shared" si="112"/>
        <v>5.8</v>
      </c>
      <c r="GR10" s="520" t="str">
        <f t="shared" si="113"/>
        <v>C</v>
      </c>
      <c r="GS10" s="521">
        <f t="shared" si="114"/>
        <v>2</v>
      </c>
      <c r="GT10" s="521" t="str">
        <f t="shared" si="115"/>
        <v>2.0</v>
      </c>
      <c r="GU10" s="183">
        <v>2</v>
      </c>
      <c r="GV10" s="558">
        <v>2</v>
      </c>
      <c r="GW10" s="247">
        <v>6</v>
      </c>
      <c r="GX10" s="335">
        <v>2</v>
      </c>
      <c r="GY10" s="1378">
        <v>5</v>
      </c>
      <c r="GZ10" s="181">
        <f t="shared" si="116"/>
        <v>3.6</v>
      </c>
      <c r="HA10" s="492">
        <f t="shared" si="117"/>
        <v>5.4</v>
      </c>
      <c r="HB10" s="850" t="str">
        <f t="shared" si="118"/>
        <v>5.4</v>
      </c>
      <c r="HC10" s="520" t="str">
        <f t="shared" si="119"/>
        <v>D+</v>
      </c>
      <c r="HD10" s="521">
        <f t="shared" si="120"/>
        <v>1.5</v>
      </c>
      <c r="HE10" s="521" t="str">
        <f t="shared" si="121"/>
        <v>1.5</v>
      </c>
      <c r="HF10" s="183">
        <v>2</v>
      </c>
      <c r="HG10" s="558">
        <v>2</v>
      </c>
      <c r="HH10" s="247">
        <v>7.9</v>
      </c>
      <c r="HI10" s="335">
        <v>8</v>
      </c>
      <c r="HJ10" s="335"/>
      <c r="HK10" s="181">
        <f t="shared" si="122"/>
        <v>8</v>
      </c>
      <c r="HL10" s="492">
        <f t="shared" si="123"/>
        <v>8</v>
      </c>
      <c r="HM10" s="850" t="str">
        <f t="shared" si="124"/>
        <v>8.0</v>
      </c>
      <c r="HN10" s="520" t="str">
        <f t="shared" si="125"/>
        <v>B+</v>
      </c>
      <c r="HO10" s="521">
        <f t="shared" si="126"/>
        <v>3.5</v>
      </c>
      <c r="HP10" s="521" t="str">
        <f t="shared" si="127"/>
        <v>3.5</v>
      </c>
      <c r="HQ10" s="183">
        <v>3</v>
      </c>
      <c r="HR10" s="558">
        <v>3</v>
      </c>
      <c r="HS10" s="247">
        <v>5.6</v>
      </c>
      <c r="HT10" s="335">
        <v>5</v>
      </c>
      <c r="HU10" s="335"/>
      <c r="HV10" s="181">
        <f t="shared" si="128"/>
        <v>5.2</v>
      </c>
      <c r="HW10" s="492">
        <f t="shared" si="129"/>
        <v>5.2</v>
      </c>
      <c r="HX10" s="850" t="str">
        <f t="shared" si="130"/>
        <v>5.2</v>
      </c>
      <c r="HY10" s="520" t="str">
        <f t="shared" si="131"/>
        <v>D+</v>
      </c>
      <c r="HZ10" s="521">
        <f t="shared" si="132"/>
        <v>1.5</v>
      </c>
      <c r="IA10" s="521" t="str">
        <f t="shared" si="133"/>
        <v>1.5</v>
      </c>
      <c r="IB10" s="183">
        <v>3</v>
      </c>
      <c r="IC10" s="558">
        <v>3</v>
      </c>
      <c r="ID10" s="247">
        <v>6.6</v>
      </c>
      <c r="IE10" s="335">
        <v>4</v>
      </c>
      <c r="IF10" s="335"/>
      <c r="IG10" s="181">
        <f t="shared" si="134"/>
        <v>5</v>
      </c>
      <c r="IH10" s="492">
        <f t="shared" si="135"/>
        <v>5</v>
      </c>
      <c r="II10" s="850" t="str">
        <f t="shared" si="136"/>
        <v>5.0</v>
      </c>
      <c r="IJ10" s="520" t="str">
        <f t="shared" si="137"/>
        <v>D+</v>
      </c>
      <c r="IK10" s="521">
        <f t="shared" si="138"/>
        <v>1.5</v>
      </c>
      <c r="IL10" s="521" t="str">
        <f t="shared" si="139"/>
        <v>1.5</v>
      </c>
      <c r="IM10" s="183">
        <v>3</v>
      </c>
      <c r="IN10" s="558">
        <v>3</v>
      </c>
      <c r="IO10" s="317">
        <v>7.3</v>
      </c>
      <c r="IP10" s="335">
        <v>7</v>
      </c>
      <c r="IQ10" s="335"/>
      <c r="IR10" s="181">
        <f t="shared" si="140"/>
        <v>7.1</v>
      </c>
      <c r="IS10" s="492">
        <f t="shared" si="141"/>
        <v>7.1</v>
      </c>
      <c r="IT10" s="850" t="str">
        <f t="shared" si="142"/>
        <v>7.1</v>
      </c>
      <c r="IU10" s="520" t="str">
        <f t="shared" si="143"/>
        <v>B</v>
      </c>
      <c r="IV10" s="521">
        <f t="shared" si="144"/>
        <v>3</v>
      </c>
      <c r="IW10" s="521" t="str">
        <f t="shared" si="145"/>
        <v>3.0</v>
      </c>
      <c r="IX10" s="183">
        <v>2</v>
      </c>
      <c r="IY10" s="558">
        <v>2</v>
      </c>
      <c r="IZ10" s="849">
        <v>8</v>
      </c>
      <c r="JA10" s="335">
        <v>8</v>
      </c>
      <c r="JB10" s="335"/>
      <c r="JC10" s="181">
        <f t="shared" si="146"/>
        <v>8</v>
      </c>
      <c r="JD10" s="492">
        <f t="shared" si="147"/>
        <v>8</v>
      </c>
      <c r="JE10" s="850" t="str">
        <f t="shared" si="148"/>
        <v>8.0</v>
      </c>
      <c r="JF10" s="520" t="str">
        <f t="shared" si="149"/>
        <v>B+</v>
      </c>
      <c r="JG10" s="521">
        <f t="shared" si="150"/>
        <v>3.5</v>
      </c>
      <c r="JH10" s="521" t="str">
        <f t="shared" si="151"/>
        <v>3.5</v>
      </c>
      <c r="JI10" s="183">
        <v>3</v>
      </c>
      <c r="JJ10" s="558">
        <v>3</v>
      </c>
      <c r="JK10" s="247">
        <v>7</v>
      </c>
      <c r="JL10" s="1378">
        <v>5</v>
      </c>
      <c r="JM10" s="335"/>
      <c r="JN10" s="181">
        <f t="shared" si="152"/>
        <v>5.8</v>
      </c>
      <c r="JO10" s="492">
        <f t="shared" si="153"/>
        <v>5.8</v>
      </c>
      <c r="JP10" s="850" t="str">
        <f t="shared" si="154"/>
        <v>5.8</v>
      </c>
      <c r="JQ10" s="520" t="str">
        <f t="shared" si="155"/>
        <v>C</v>
      </c>
      <c r="JR10" s="521">
        <f t="shared" si="156"/>
        <v>2</v>
      </c>
      <c r="JS10" s="521" t="str">
        <f t="shared" si="157"/>
        <v>2.0</v>
      </c>
      <c r="JT10" s="183">
        <v>1</v>
      </c>
      <c r="JU10" s="558">
        <v>1</v>
      </c>
      <c r="JV10" s="247">
        <v>7</v>
      </c>
      <c r="JW10" s="1379">
        <v>7.5</v>
      </c>
      <c r="JX10" s="1151"/>
      <c r="JY10" s="181">
        <f t="shared" si="158"/>
        <v>7.3</v>
      </c>
      <c r="JZ10" s="492">
        <f t="shared" si="159"/>
        <v>7.3</v>
      </c>
      <c r="KA10" s="850" t="str">
        <f t="shared" si="160"/>
        <v>7.3</v>
      </c>
      <c r="KB10" s="520" t="str">
        <f t="shared" si="161"/>
        <v>B</v>
      </c>
      <c r="KC10" s="521">
        <f t="shared" si="162"/>
        <v>3</v>
      </c>
      <c r="KD10" s="521" t="str">
        <f t="shared" si="163"/>
        <v>3.0</v>
      </c>
      <c r="KE10" s="183">
        <v>1</v>
      </c>
      <c r="KF10" s="558">
        <v>1</v>
      </c>
      <c r="KG10" s="1153">
        <f t="shared" si="164"/>
        <v>20</v>
      </c>
      <c r="KH10" s="1154">
        <f t="shared" si="165"/>
        <v>2.4</v>
      </c>
      <c r="KI10" s="1155" t="str">
        <f t="shared" si="166"/>
        <v>2.40</v>
      </c>
      <c r="KJ10" s="1156" t="str">
        <f t="shared" si="167"/>
        <v>Lên lớp</v>
      </c>
      <c r="KK10" s="1157">
        <f t="shared" si="168"/>
        <v>59</v>
      </c>
      <c r="KL10" s="1154">
        <f t="shared" si="169"/>
        <v>2.2033898305084745</v>
      </c>
      <c r="KM10" s="1155" t="str">
        <f t="shared" si="170"/>
        <v>2.20</v>
      </c>
      <c r="KN10" s="1158">
        <f t="shared" si="171"/>
        <v>20</v>
      </c>
      <c r="KO10" s="1159">
        <f t="shared" si="172"/>
        <v>6.4150000000000009</v>
      </c>
      <c r="KP10" s="1160">
        <f t="shared" si="173"/>
        <v>2.4</v>
      </c>
      <c r="KQ10" s="1161">
        <f t="shared" si="174"/>
        <v>59</v>
      </c>
      <c r="KR10" s="1162">
        <f t="shared" si="175"/>
        <v>6.1847457627118638</v>
      </c>
      <c r="KS10" s="1163">
        <f t="shared" si="176"/>
        <v>2.2033898305084745</v>
      </c>
      <c r="KT10" s="1156" t="str">
        <f t="shared" si="177"/>
        <v>Lên lớp</v>
      </c>
      <c r="KU10" s="1164"/>
      <c r="KV10" s="849">
        <v>6.8</v>
      </c>
      <c r="KW10" s="335">
        <v>5</v>
      </c>
      <c r="KX10" s="1380"/>
      <c r="KY10" s="1176">
        <f t="shared" si="193"/>
        <v>5.7</v>
      </c>
      <c r="KZ10" s="1177">
        <f t="shared" si="194"/>
        <v>5.7</v>
      </c>
      <c r="LA10" s="1381" t="str">
        <f t="shared" si="195"/>
        <v>5.7</v>
      </c>
      <c r="LB10" s="1178" t="str">
        <f t="shared" si="196"/>
        <v>C</v>
      </c>
      <c r="LC10" s="1179">
        <f t="shared" si="197"/>
        <v>2</v>
      </c>
      <c r="LD10" s="1179" t="str">
        <f t="shared" si="198"/>
        <v>2.0</v>
      </c>
      <c r="LE10" s="1152">
        <v>2</v>
      </c>
      <c r="LF10" s="1382">
        <v>2</v>
      </c>
      <c r="LG10" s="849">
        <v>8.1999999999999993</v>
      </c>
      <c r="LH10" s="335">
        <v>8</v>
      </c>
      <c r="LI10" s="335"/>
      <c r="LJ10" s="1176">
        <f t="shared" si="199"/>
        <v>8.1</v>
      </c>
      <c r="LK10" s="1177">
        <f t="shared" si="200"/>
        <v>8.1</v>
      </c>
      <c r="LL10" s="1381" t="str">
        <f t="shared" si="201"/>
        <v>8.1</v>
      </c>
      <c r="LM10" s="1178" t="str">
        <f t="shared" si="202"/>
        <v>B+</v>
      </c>
      <c r="LN10" s="1179">
        <f t="shared" si="180"/>
        <v>3.5</v>
      </c>
      <c r="LO10" s="1179" t="str">
        <f t="shared" si="203"/>
        <v>3.5</v>
      </c>
      <c r="LP10" s="1152">
        <v>2</v>
      </c>
      <c r="LQ10" s="1382">
        <v>2</v>
      </c>
      <c r="LR10" s="247">
        <v>6.9</v>
      </c>
      <c r="LS10" s="335">
        <v>7</v>
      </c>
      <c r="LT10" s="1383"/>
      <c r="LU10" s="181">
        <f t="shared" si="204"/>
        <v>7</v>
      </c>
      <c r="LV10" s="492">
        <f t="shared" si="205"/>
        <v>7</v>
      </c>
      <c r="LW10" s="850" t="str">
        <f t="shared" si="206"/>
        <v>7.0</v>
      </c>
      <c r="LX10" s="520" t="str">
        <f t="shared" si="207"/>
        <v>B</v>
      </c>
      <c r="LY10" s="521">
        <f t="shared" si="208"/>
        <v>3</v>
      </c>
      <c r="LZ10" s="521" t="str">
        <f t="shared" si="209"/>
        <v>3.0</v>
      </c>
      <c r="MA10" s="183">
        <v>4</v>
      </c>
      <c r="MB10" s="558">
        <v>4</v>
      </c>
      <c r="MC10" s="849">
        <v>7.2</v>
      </c>
      <c r="MD10" s="335">
        <v>8</v>
      </c>
      <c r="ME10" s="335"/>
      <c r="MF10" s="1176">
        <f t="shared" si="210"/>
        <v>7.7</v>
      </c>
      <c r="MG10" s="1177">
        <f t="shared" si="211"/>
        <v>7.7</v>
      </c>
      <c r="MH10" s="1381" t="str">
        <f t="shared" si="212"/>
        <v>7.7</v>
      </c>
      <c r="MI10" s="1178" t="str">
        <f t="shared" si="213"/>
        <v>B</v>
      </c>
      <c r="MJ10" s="1179">
        <f t="shared" si="214"/>
        <v>3</v>
      </c>
      <c r="MK10" s="1179" t="str">
        <f t="shared" si="183"/>
        <v>3.0</v>
      </c>
      <c r="ML10" s="1152">
        <v>2</v>
      </c>
      <c r="MM10" s="1382">
        <v>2</v>
      </c>
      <c r="MN10" s="247">
        <v>9</v>
      </c>
      <c r="MO10" s="1151">
        <v>9</v>
      </c>
      <c r="MP10" s="1151"/>
      <c r="MQ10" s="1176">
        <f t="shared" si="215"/>
        <v>9</v>
      </c>
      <c r="MR10" s="1177">
        <f t="shared" si="216"/>
        <v>9</v>
      </c>
      <c r="MS10" s="1381" t="str">
        <f t="shared" si="217"/>
        <v>9.0</v>
      </c>
      <c r="MT10" s="1178" t="str">
        <f t="shared" si="218"/>
        <v>A</v>
      </c>
      <c r="MU10" s="1179">
        <f t="shared" si="219"/>
        <v>4</v>
      </c>
      <c r="MV10" s="1179" t="str">
        <f t="shared" si="220"/>
        <v>4.0</v>
      </c>
      <c r="MW10" s="1152">
        <v>2</v>
      </c>
      <c r="MX10" s="1382">
        <v>2</v>
      </c>
      <c r="MY10" s="247">
        <v>9.5</v>
      </c>
      <c r="MZ10" s="335">
        <v>9</v>
      </c>
      <c r="NA10" s="335"/>
      <c r="NB10" s="1176">
        <f t="shared" si="221"/>
        <v>9.1999999999999993</v>
      </c>
      <c r="NC10" s="1177">
        <f t="shared" si="222"/>
        <v>9.1999999999999993</v>
      </c>
      <c r="ND10" s="1381" t="str">
        <f t="shared" si="223"/>
        <v>9.2</v>
      </c>
      <c r="NE10" s="1178" t="str">
        <f t="shared" si="224"/>
        <v>A</v>
      </c>
      <c r="NF10" s="1179">
        <f t="shared" si="225"/>
        <v>4</v>
      </c>
      <c r="NG10" s="1179" t="str">
        <f t="shared" si="226"/>
        <v>4.0</v>
      </c>
      <c r="NH10" s="1152">
        <v>2</v>
      </c>
      <c r="NI10" s="1382">
        <v>2</v>
      </c>
      <c r="NJ10" s="247">
        <v>9.5</v>
      </c>
      <c r="NK10" s="335">
        <v>9</v>
      </c>
      <c r="NL10" s="335"/>
      <c r="NM10" s="1176">
        <f t="shared" si="227"/>
        <v>9.1999999999999993</v>
      </c>
      <c r="NN10" s="1177">
        <f t="shared" si="228"/>
        <v>9.1999999999999993</v>
      </c>
      <c r="NO10" s="1381" t="str">
        <f t="shared" si="229"/>
        <v>9.2</v>
      </c>
      <c r="NP10" s="1178" t="str">
        <f t="shared" si="230"/>
        <v>A</v>
      </c>
      <c r="NQ10" s="1179">
        <f t="shared" si="231"/>
        <v>4</v>
      </c>
      <c r="NR10" s="1179" t="str">
        <f t="shared" si="232"/>
        <v>4.0</v>
      </c>
      <c r="NS10" s="1152">
        <v>2</v>
      </c>
      <c r="NT10" s="1382">
        <v>2</v>
      </c>
      <c r="NU10" s="247">
        <v>9.5</v>
      </c>
      <c r="NV10" s="335">
        <v>9</v>
      </c>
      <c r="NW10" s="335"/>
      <c r="NX10" s="1176">
        <f t="shared" si="233"/>
        <v>9.1999999999999993</v>
      </c>
      <c r="NY10" s="1177">
        <f t="shared" si="234"/>
        <v>9.1999999999999993</v>
      </c>
      <c r="NZ10" s="1381" t="str">
        <f t="shared" si="235"/>
        <v>9.2</v>
      </c>
      <c r="OA10" s="1178" t="str">
        <f t="shared" si="236"/>
        <v>A</v>
      </c>
      <c r="OB10" s="1179">
        <f t="shared" si="237"/>
        <v>4</v>
      </c>
      <c r="OC10" s="1179" t="str">
        <f t="shared" si="238"/>
        <v>4.0</v>
      </c>
      <c r="OD10" s="1152">
        <v>2</v>
      </c>
      <c r="OE10" s="1382">
        <v>2</v>
      </c>
      <c r="OF10" s="1384">
        <f t="shared" si="239"/>
        <v>18</v>
      </c>
      <c r="OG10" s="1385">
        <f t="shared" si="240"/>
        <v>3.3888888888888888</v>
      </c>
      <c r="OH10" s="1386" t="str">
        <f t="shared" si="241"/>
        <v>3.39</v>
      </c>
      <c r="OI10" s="1387" t="str">
        <f t="shared" si="242"/>
        <v>Lên lớp</v>
      </c>
      <c r="OJ10" s="1388">
        <f t="shared" si="243"/>
        <v>77</v>
      </c>
      <c r="OK10" s="1389">
        <f t="shared" si="244"/>
        <v>2.4805194805194803</v>
      </c>
      <c r="OL10" s="1390" t="str">
        <f t="shared" si="245"/>
        <v>2.48</v>
      </c>
      <c r="OM10" s="1388">
        <f t="shared" si="246"/>
        <v>18</v>
      </c>
      <c r="ON10" s="1391">
        <f t="shared" si="247"/>
        <v>3.3888888888888888</v>
      </c>
      <c r="OO10" s="1391">
        <f t="shared" si="248"/>
        <v>8.0111111111111128</v>
      </c>
      <c r="OP10" s="1392">
        <f t="shared" si="249"/>
        <v>77</v>
      </c>
      <c r="OQ10" s="1393">
        <f t="shared" si="250"/>
        <v>6.6116883116883116</v>
      </c>
      <c r="OR10" s="1394">
        <f t="shared" si="251"/>
        <v>2.4805194805194803</v>
      </c>
      <c r="OS10" s="1072" t="str">
        <f t="shared" si="252"/>
        <v>Lên lớp</v>
      </c>
      <c r="OU10" s="1395">
        <v>9.5</v>
      </c>
      <c r="OV10" s="1396">
        <v>9.5</v>
      </c>
      <c r="OW10" s="1411"/>
      <c r="OX10" s="1413">
        <f t="shared" si="253"/>
        <v>9.5</v>
      </c>
      <c r="OY10" s="1414">
        <f t="shared" si="254"/>
        <v>9.5</v>
      </c>
      <c r="OZ10" s="1415" t="str">
        <f t="shared" si="255"/>
        <v>9.5</v>
      </c>
      <c r="PA10" s="1416" t="str">
        <f t="shared" si="256"/>
        <v>A</v>
      </c>
      <c r="PB10" s="1417">
        <f t="shared" si="257"/>
        <v>4</v>
      </c>
      <c r="PC10" s="1418" t="str">
        <f t="shared" si="258"/>
        <v>4.0</v>
      </c>
      <c r="PD10" s="1419">
        <v>6</v>
      </c>
      <c r="PE10" s="1616">
        <v>6</v>
      </c>
      <c r="PF10" s="1619">
        <v>9</v>
      </c>
      <c r="PG10" s="1646">
        <v>9.5</v>
      </c>
      <c r="PH10" s="1634">
        <f t="shared" si="259"/>
        <v>9.3000000000000007</v>
      </c>
      <c r="PI10" s="1635" t="str">
        <f t="shared" si="260"/>
        <v>9.3</v>
      </c>
      <c r="PJ10" s="1636" t="str">
        <f t="shared" si="261"/>
        <v>A</v>
      </c>
      <c r="PK10" s="1637">
        <f t="shared" si="262"/>
        <v>4</v>
      </c>
      <c r="PL10" s="1637" t="str">
        <f t="shared" si="263"/>
        <v>4.0</v>
      </c>
      <c r="PM10" s="1638">
        <v>5</v>
      </c>
      <c r="PN10" s="1610">
        <v>5</v>
      </c>
      <c r="PO10" s="1621">
        <f t="shared" si="264"/>
        <v>11</v>
      </c>
      <c r="PP10" s="1070">
        <f t="shared" si="192"/>
        <v>4</v>
      </c>
    </row>
    <row r="11" spans="1:432" ht="20.25" customHeight="1" x14ac:dyDescent="0.3">
      <c r="A11" s="606">
        <v>52</v>
      </c>
      <c r="B11" s="959" t="s">
        <v>390</v>
      </c>
      <c r="C11" s="1402" t="s">
        <v>1227</v>
      </c>
      <c r="D11" s="961" t="s">
        <v>391</v>
      </c>
      <c r="E11" s="962" t="s">
        <v>43</v>
      </c>
      <c r="F11" s="1403" t="s">
        <v>1222</v>
      </c>
      <c r="G11" s="1404" t="s">
        <v>1224</v>
      </c>
      <c r="H11" s="1408" t="s">
        <v>28</v>
      </c>
      <c r="I11" s="606" t="s">
        <v>1225</v>
      </c>
      <c r="J11" s="259"/>
      <c r="K11" s="259"/>
      <c r="L11" s="606" t="s">
        <v>1223</v>
      </c>
      <c r="M11" s="259"/>
      <c r="N11" s="259"/>
      <c r="O11" s="259"/>
      <c r="P11" s="259"/>
      <c r="Q11" s="606" t="s">
        <v>1223</v>
      </c>
      <c r="R11" s="259"/>
      <c r="S11" s="259"/>
      <c r="T11" s="259"/>
      <c r="U11" s="259"/>
      <c r="V11" s="259"/>
      <c r="W11" s="259"/>
      <c r="X11" s="259"/>
      <c r="Y11" s="259"/>
      <c r="Z11" s="606" t="s">
        <v>1223</v>
      </c>
      <c r="AA11" s="259"/>
      <c r="AB11" s="259"/>
      <c r="AC11" s="259"/>
      <c r="AD11" s="441"/>
      <c r="AE11" s="259"/>
      <c r="AF11" s="259"/>
      <c r="AG11" s="259"/>
      <c r="AH11" s="259"/>
      <c r="AI11" s="259"/>
      <c r="AJ11" s="259"/>
      <c r="AK11" s="606" t="s">
        <v>1223</v>
      </c>
      <c r="AL11" s="259"/>
      <c r="AM11" s="259"/>
      <c r="AN11" s="259"/>
      <c r="AO11" s="441"/>
      <c r="AP11" s="259"/>
      <c r="AQ11" s="259"/>
      <c r="AR11" s="259"/>
      <c r="AS11" s="259"/>
      <c r="AT11" s="259"/>
      <c r="AU11" s="259"/>
      <c r="AV11" s="606" t="s">
        <v>1223</v>
      </c>
      <c r="AW11" s="259"/>
      <c r="AX11" s="259"/>
      <c r="AY11" s="259"/>
      <c r="AZ11" s="441"/>
      <c r="BA11" s="259"/>
      <c r="BB11" s="259"/>
      <c r="BC11" s="259"/>
      <c r="BD11" s="259"/>
      <c r="BE11" s="259"/>
      <c r="BF11" s="259"/>
      <c r="BG11" s="606" t="s">
        <v>1223</v>
      </c>
      <c r="BH11" s="259"/>
      <c r="BI11" s="259"/>
      <c r="BJ11" s="259"/>
      <c r="BK11" s="441"/>
      <c r="BL11" s="259"/>
      <c r="BM11" s="259"/>
      <c r="BN11" s="259"/>
      <c r="BO11" s="259"/>
      <c r="BP11" s="259"/>
      <c r="BQ11" s="259"/>
      <c r="BR11" s="606" t="s">
        <v>1223</v>
      </c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606" t="s">
        <v>1223</v>
      </c>
      <c r="CD11" s="259"/>
      <c r="CE11" s="259"/>
      <c r="CF11" s="259"/>
      <c r="CG11" s="259"/>
      <c r="CH11" s="1373">
        <f t="shared" si="44"/>
        <v>0</v>
      </c>
      <c r="CI11" s="1351"/>
      <c r="CJ11" s="497" t="str">
        <f t="shared" ref="CJ11" si="265">TEXT(CI11,"0.00")</f>
        <v>0.00</v>
      </c>
      <c r="CK11" s="259"/>
      <c r="CL11" s="499">
        <f t="shared" ref="CL11" si="266">AD11+AO11+AZ11+BK11+BV11+CG11</f>
        <v>0</v>
      </c>
      <c r="CM11" s="440"/>
      <c r="CN11" s="259"/>
      <c r="CO11" s="259"/>
      <c r="CP11" s="259"/>
      <c r="CQ11" s="259"/>
      <c r="CR11" s="259"/>
      <c r="CS11" s="259"/>
      <c r="CT11" s="259"/>
      <c r="CU11" s="259"/>
      <c r="CV11" s="606" t="s">
        <v>1223</v>
      </c>
      <c r="CW11" s="259"/>
      <c r="CX11" s="259"/>
      <c r="CY11" s="259"/>
      <c r="CZ11" s="259"/>
      <c r="DA11" s="973">
        <v>7.4</v>
      </c>
      <c r="DB11" s="606">
        <v>8</v>
      </c>
      <c r="DC11" s="259"/>
      <c r="DD11" s="239">
        <f>ROUND((DA11*0.4+DB11*0.6),1)</f>
        <v>7.8</v>
      </c>
      <c r="DE11" s="484">
        <f>ROUND(MAX((DA11*0.4+DB11*0.6),(DA11*0.4+DC11*0.6)),1)</f>
        <v>7.8</v>
      </c>
      <c r="DF11" s="850" t="str">
        <f t="shared" si="59"/>
        <v>7.8</v>
      </c>
      <c r="DG11" s="240" t="str">
        <f>IF(DE11&gt;=8.5,"A",IF(DE11&gt;=8,"B+",IF(DE11&gt;=7,"B",IF(DE11&gt;=6.5,"C+",IF(DE11&gt;=5.5,"C",IF(DE11&gt;=5,"D+",IF(DE11&gt;=4,"D","F")))))))</f>
        <v>B</v>
      </c>
      <c r="DH11" s="241">
        <f>IF(DG11="A",4,IF(DG11="B+",3.5,IF(DG11="B",3,IF(DG11="C+",2.5,IF(DG11="C",2,IF(DG11="D+",1.5,IF(DG11="D",1,0)))))))</f>
        <v>3</v>
      </c>
      <c r="DI11" s="241" t="str">
        <f>TEXT(DH11,"0.0")</f>
        <v>3.0</v>
      </c>
      <c r="DJ11" s="242">
        <v>3</v>
      </c>
      <c r="DK11" s="312">
        <v>3</v>
      </c>
      <c r="DL11" s="259"/>
      <c r="DM11" s="259"/>
      <c r="DN11" s="259"/>
      <c r="DO11" s="259"/>
      <c r="DP11" s="259"/>
      <c r="DQ11" s="259"/>
      <c r="DR11" s="606" t="s">
        <v>1223</v>
      </c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606" t="s">
        <v>1223</v>
      </c>
      <c r="ED11" s="259"/>
      <c r="EE11" s="259"/>
      <c r="EF11" s="259"/>
      <c r="EG11" s="259"/>
      <c r="EH11" s="537">
        <v>8.6999999999999993</v>
      </c>
      <c r="EI11" s="336">
        <v>9</v>
      </c>
      <c r="EJ11" s="259"/>
      <c r="EK11" s="239">
        <f>ROUND((EH11*0.4+EI11*0.6),1)</f>
        <v>8.9</v>
      </c>
      <c r="EL11" s="484">
        <f>ROUND(MAX((EH11*0.4+EI11*0.6),(EH11*0.4+EJ11*0.6)),1)</f>
        <v>8.9</v>
      </c>
      <c r="EM11" s="850" t="str">
        <f t="shared" si="77"/>
        <v>8.9</v>
      </c>
      <c r="EN11" s="240" t="str">
        <f>IF(EL11&gt;=8.5,"A",IF(EL11&gt;=8,"B+",IF(EL11&gt;=7,"B",IF(EL11&gt;=6.5,"C+",IF(EL11&gt;=5.5,"C",IF(EL11&gt;=5,"D+",IF(EL11&gt;=4,"D","F")))))))</f>
        <v>A</v>
      </c>
      <c r="EO11" s="241">
        <f>IF(EN11="A",4,IF(EN11="B+",3.5,IF(EN11="B",3,IF(EN11="C+",2.5,IF(EN11="C",2,IF(EN11="D+",1.5,IF(EN11="D",1,0)))))))</f>
        <v>4</v>
      </c>
      <c r="EP11" s="241" t="str">
        <f>TEXT(EO11,"0.0")</f>
        <v>4.0</v>
      </c>
      <c r="EQ11" s="242">
        <v>4</v>
      </c>
      <c r="ER11" s="312">
        <v>4</v>
      </c>
      <c r="ES11" s="259"/>
      <c r="ET11" s="259"/>
      <c r="EU11" s="259"/>
      <c r="EV11" s="259"/>
      <c r="EW11" s="259"/>
      <c r="EX11" s="259"/>
      <c r="EY11" s="606" t="s">
        <v>1223</v>
      </c>
      <c r="EZ11" s="259"/>
      <c r="FA11" s="259"/>
      <c r="FB11" s="259"/>
      <c r="FC11" s="259"/>
      <c r="FD11" s="974">
        <v>9</v>
      </c>
      <c r="FE11" s="506">
        <v>9</v>
      </c>
      <c r="FF11" s="487"/>
      <c r="FG11" s="239">
        <f>ROUND((FD11*0.4+FE11*0.6),1)</f>
        <v>9</v>
      </c>
      <c r="FH11" s="484">
        <f>ROUND(MAX((FD11*0.4+FE11*0.6),(FD11*0.4+FF11*0.6)),1)</f>
        <v>9</v>
      </c>
      <c r="FI11" s="850" t="str">
        <f t="shared" si="89"/>
        <v>9.0</v>
      </c>
      <c r="FJ11" s="240" t="str">
        <f>IF(FH11&gt;=8.5,"A",IF(FH11&gt;=8,"B+",IF(FH11&gt;=7,"B",IF(FH11&gt;=6.5,"C+",IF(FH11&gt;=5.5,"C",IF(FH11&gt;=5,"D+",IF(FH11&gt;=4,"D","F")))))))</f>
        <v>A</v>
      </c>
      <c r="FK11" s="241">
        <f>IF(FJ11="A",4,IF(FJ11="B+",3.5,IF(FJ11="B",3,IF(FJ11="C+",2.5,IF(FJ11="C",2,IF(FJ11="D+",1.5,IF(FJ11="D",1,0)))))))</f>
        <v>4</v>
      </c>
      <c r="FL11" s="241" t="str">
        <f>TEXT(FK11,"0.0")</f>
        <v>4.0</v>
      </c>
      <c r="FM11" s="242">
        <v>3</v>
      </c>
      <c r="FN11" s="312">
        <v>3</v>
      </c>
      <c r="FO11" s="537">
        <v>8.6</v>
      </c>
      <c r="FP11" s="700">
        <v>8</v>
      </c>
      <c r="FQ11" s="259"/>
      <c r="FR11" s="239">
        <f>ROUND((FO11*0.4+FP11*0.6),1)</f>
        <v>8.1999999999999993</v>
      </c>
      <c r="FS11" s="484">
        <f>ROUND(MAX((FO11*0.4+FP11*0.6),(FO11*0.4+FQ11*0.6)),1)</f>
        <v>8.1999999999999993</v>
      </c>
      <c r="FT11" s="850" t="str">
        <f t="shared" si="95"/>
        <v>8.2</v>
      </c>
      <c r="FU11" s="240" t="str">
        <f>IF(FS11&gt;=8.5,"A",IF(FS11&gt;=8,"B+",IF(FS11&gt;=7,"B",IF(FS11&gt;=6.5,"C+",IF(FS11&gt;=5.5,"C",IF(FS11&gt;=5,"D+",IF(FS11&gt;=4,"D","F")))))))</f>
        <v>B+</v>
      </c>
      <c r="FV11" s="241">
        <f>IF(FU11="A",4,IF(FU11="B+",3.5,IF(FU11="B",3,IF(FU11="C+",2.5,IF(FU11="C",2,IF(FU11="D+",1.5,IF(FU11="D",1,0)))))))</f>
        <v>3.5</v>
      </c>
      <c r="FW11" s="241" t="str">
        <f>TEXT(FV11,"0.0")</f>
        <v>3.5</v>
      </c>
      <c r="FX11" s="242">
        <v>3</v>
      </c>
      <c r="FY11" s="312">
        <v>3</v>
      </c>
      <c r="FZ11" s="1461">
        <f t="shared" si="99"/>
        <v>13</v>
      </c>
      <c r="GA11" s="1462">
        <f>(CW11*CY11+DH11*DJ11+DS11*DU11+ED11*EF11+EO11*EQ11+EZ11*FB11+FK11*FM11+FV11*FX11)/FZ11</f>
        <v>3.6538461538461537</v>
      </c>
      <c r="GB11" s="1463" t="str">
        <f t="shared" ref="GB11" si="267">TEXT(GA11,"0.00")</f>
        <v>3.65</v>
      </c>
      <c r="GC11" s="1467" t="str">
        <f t="shared" si="102"/>
        <v>Lên lớp</v>
      </c>
      <c r="GD11" s="1461">
        <f t="shared" si="103"/>
        <v>13</v>
      </c>
      <c r="GE11" s="1462">
        <f t="shared" ref="GE11" si="268">(CH11*CI11+FZ11*GA11)/GD11</f>
        <v>3.6538461538461537</v>
      </c>
      <c r="GF11" s="1463" t="str">
        <f t="shared" ref="GF11" si="269">TEXT(GE11,"0.00")</f>
        <v>3.65</v>
      </c>
      <c r="GG11" s="1464">
        <f t="shared" si="106"/>
        <v>13</v>
      </c>
      <c r="GH11" s="790">
        <f t="shared" ref="GH11" si="270">(FY11*FS11+FN11*FH11+FC11*EW11+ER11*EL11+EG11*EA11+DV11*DP11+DK11*DE11+CZ11*CT11+CG11*CA11+BV11*BP11+BK11*BE11+AZ11*AT11+AO11*AI11+AD11*X11)/GG11</f>
        <v>8.5076923076923077</v>
      </c>
      <c r="GI11" s="1465">
        <f t="shared" ref="GI11" si="271">(AA11*AD11+AL11*AO11+AW11*AZ11+BH11*BK11+BS11*BV11+CD11*CG11+CW11*CZ11+DH11*DK11+DS11*DV11+ED11*EG11+EO11*ER11+EZ11*FC11+FK11*FN11+FV11*FY11)/GG11</f>
        <v>3.6538461538461537</v>
      </c>
      <c r="GJ11" s="1466" t="str">
        <f t="shared" si="109"/>
        <v>Lên lớp</v>
      </c>
      <c r="GK11" s="259"/>
      <c r="GL11" s="259"/>
      <c r="GM11" s="259"/>
      <c r="GN11" s="259"/>
      <c r="GO11" s="259"/>
      <c r="GP11" s="259"/>
      <c r="GQ11" s="259"/>
      <c r="GR11" s="606" t="s">
        <v>1223</v>
      </c>
      <c r="GS11" s="259"/>
      <c r="GT11" s="259"/>
      <c r="GU11" s="259"/>
      <c r="GV11" s="259"/>
      <c r="GW11" s="1405">
        <v>7.6</v>
      </c>
      <c r="GX11" s="929">
        <v>7</v>
      </c>
      <c r="GY11" s="259"/>
      <c r="GZ11" s="901">
        <f t="shared" ref="GZ11:GZ18" si="272">ROUND((GW11*0.4+GX11*0.6),1)</f>
        <v>7.2</v>
      </c>
      <c r="HA11" s="903">
        <f t="shared" ref="HA11:HA18" si="273">ROUND(MAX((GW11*0.4+GX11*0.6),(GW11*0.4+GY11*0.6)),1)</f>
        <v>7.2</v>
      </c>
      <c r="HB11" s="819" t="str">
        <f t="shared" ref="HB11:HB18" si="274">TEXT(HA11,"0.0")</f>
        <v>7.2</v>
      </c>
      <c r="HC11" s="907" t="str">
        <f t="shared" ref="HC11" si="275">IF(HA11&gt;=8.5,"A",IF(HA11&gt;=8,"B+",IF(HA11&gt;=7,"B",IF(HA11&gt;=6.5,"C+",IF(HA11&gt;=5.5,"C",IF(HA11&gt;=5,"D+",IF(HA11&gt;=4,"D","F")))))))</f>
        <v>B</v>
      </c>
      <c r="HD11" s="909">
        <f t="shared" ref="HD11" si="276">IF(HC11="A",4,IF(HC11="B+",3.5,IF(HC11="B",3,IF(HC11="C+",2.5,IF(HC11="C",2,IF(HC11="D+",1.5,IF(HC11="D",1,0)))))))</f>
        <v>3</v>
      </c>
      <c r="HE11" s="909" t="str">
        <f t="shared" ref="HE11" si="277">TEXT(HD11,"0.0")</f>
        <v>3.0</v>
      </c>
      <c r="HF11" s="730">
        <v>2</v>
      </c>
      <c r="HG11" s="975">
        <v>2</v>
      </c>
      <c r="HH11" s="700"/>
      <c r="HI11" s="259"/>
      <c r="HJ11" s="259"/>
      <c r="HK11" s="259"/>
      <c r="HL11" s="259"/>
      <c r="HM11" s="259"/>
      <c r="HN11" s="606" t="s">
        <v>1223</v>
      </c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606" t="s">
        <v>1223</v>
      </c>
      <c r="HZ11" s="259"/>
      <c r="IA11" s="259"/>
      <c r="IB11" s="259"/>
      <c r="IC11" s="259"/>
      <c r="ID11" s="504">
        <v>8.4</v>
      </c>
      <c r="IE11" s="336">
        <v>5</v>
      </c>
      <c r="IF11" s="259"/>
      <c r="IG11" s="239">
        <f t="shared" ref="IG11" si="278">ROUND((ID11*0.4+IE11*0.6),1)</f>
        <v>6.4</v>
      </c>
      <c r="IH11" s="484">
        <f t="shared" ref="IH11" si="279">ROUND(MAX((ID11*0.4+IE11*0.6),(ID11*0.4+IF11*0.6)),1)</f>
        <v>6.4</v>
      </c>
      <c r="II11" s="819" t="str">
        <f t="shared" ref="II11" si="280">TEXT(IH11,"0.0")</f>
        <v>6.4</v>
      </c>
      <c r="IJ11" s="240" t="str">
        <f t="shared" ref="IJ11" si="281">IF(IH11&gt;=8.5,"A",IF(IH11&gt;=8,"B+",IF(IH11&gt;=7,"B",IF(IH11&gt;=6.5,"C+",IF(IH11&gt;=5.5,"C",IF(IH11&gt;=5,"D+",IF(IH11&gt;=4,"D","F")))))))</f>
        <v>C</v>
      </c>
      <c r="IK11" s="241">
        <f t="shared" ref="IK11" si="282">IF(IJ11="A",4,IF(IJ11="B+",3.5,IF(IJ11="B",3,IF(IJ11="C+",2.5,IF(IJ11="C",2,IF(IJ11="D+",1.5,IF(IJ11="D",1,0)))))))</f>
        <v>2</v>
      </c>
      <c r="IL11" s="241" t="str">
        <f t="shared" ref="IL11" si="283">TEXT(IK11,"0.0")</f>
        <v>2.0</v>
      </c>
      <c r="IM11" s="242">
        <v>3</v>
      </c>
      <c r="IN11" s="312">
        <v>3</v>
      </c>
      <c r="IO11" s="537"/>
      <c r="IP11" s="336"/>
      <c r="IQ11" s="336"/>
      <c r="IR11" s="259"/>
      <c r="IS11" s="259"/>
      <c r="IT11" s="259"/>
      <c r="IU11" s="606" t="s">
        <v>1223</v>
      </c>
      <c r="IV11" s="259"/>
      <c r="IW11" s="259"/>
      <c r="IX11" s="259"/>
      <c r="IY11" s="259"/>
      <c r="IZ11" s="1406">
        <v>8</v>
      </c>
      <c r="JA11" s="1103">
        <v>8</v>
      </c>
      <c r="JB11" s="977"/>
      <c r="JC11" s="239">
        <f t="shared" ref="JC11" si="284">ROUND((IZ11*0.4+JA11*0.6),1)</f>
        <v>8</v>
      </c>
      <c r="JD11" s="484">
        <f t="shared" ref="JD11" si="285">ROUND(MAX((IZ11*0.4+JA11*0.6),(IZ11*0.4+JB11*0.6)),1)</f>
        <v>8</v>
      </c>
      <c r="JE11" s="819" t="str">
        <f t="shared" ref="JE11" si="286">TEXT(JD11,"0.0")</f>
        <v>8.0</v>
      </c>
      <c r="JF11" s="240" t="str">
        <f t="shared" ref="JF11" si="287">IF(JD11&gt;=8.5,"A",IF(JD11&gt;=8,"B+",IF(JD11&gt;=7,"B",IF(JD11&gt;=6.5,"C+",IF(JD11&gt;=5.5,"C",IF(JD11&gt;=5,"D+",IF(JD11&gt;=4,"D","F")))))))</f>
        <v>B+</v>
      </c>
      <c r="JG11" s="241">
        <f t="shared" ref="JG11" si="288">IF(JF11="A",4,IF(JF11="B+",3.5,IF(JF11="B",3,IF(JF11="C+",2.5,IF(JF11="C",2,IF(JF11="D+",1.5,IF(JF11="D",1,0)))))))</f>
        <v>3.5</v>
      </c>
      <c r="JH11" s="241" t="str">
        <f t="shared" ref="JH11" si="289">TEXT(JG11,"0.0")</f>
        <v>3.5</v>
      </c>
      <c r="JI11" s="242">
        <v>3</v>
      </c>
      <c r="JJ11" s="312">
        <v>3</v>
      </c>
      <c r="JK11" s="1407">
        <v>9</v>
      </c>
      <c r="JL11" s="700">
        <v>9</v>
      </c>
      <c r="JM11" s="977"/>
      <c r="JN11" s="239">
        <f t="shared" ref="JN11" si="290">ROUND((JK11*0.4+JL11*0.6),1)</f>
        <v>9</v>
      </c>
      <c r="JO11" s="484">
        <f t="shared" ref="JO11" si="291">ROUND(MAX((JK11*0.4+JL11*0.6),(JK11*0.4+JM11*0.6)),1)</f>
        <v>9</v>
      </c>
      <c r="JP11" s="819" t="str">
        <f t="shared" ref="JP11" si="292">TEXT(JO11,"0.0")</f>
        <v>9.0</v>
      </c>
      <c r="JQ11" s="240" t="str">
        <f t="shared" ref="JQ11" si="293">IF(JO11&gt;=8.5,"A",IF(JO11&gt;=8,"B+",IF(JO11&gt;=7,"B",IF(JO11&gt;=6.5,"C+",IF(JO11&gt;=5.5,"C",IF(JO11&gt;=5,"D+",IF(JO11&gt;=4,"D","F")))))))</f>
        <v>A</v>
      </c>
      <c r="JR11" s="241">
        <f t="shared" ref="JR11" si="294">IF(JQ11="A",4,IF(JQ11="B+",3.5,IF(JQ11="B",3,IF(JQ11="C+",2.5,IF(JQ11="C",2,IF(JQ11="D+",1.5,IF(JQ11="D",1,0)))))))</f>
        <v>4</v>
      </c>
      <c r="JS11" s="241" t="str">
        <f t="shared" ref="JS11" si="295">TEXT(JR11,"0.0")</f>
        <v>4.0</v>
      </c>
      <c r="JT11" s="242">
        <v>1</v>
      </c>
      <c r="JU11" s="312">
        <v>1</v>
      </c>
      <c r="JV11" s="1407">
        <v>9</v>
      </c>
      <c r="JW11" s="504">
        <v>8.5</v>
      </c>
      <c r="JX11" s="977"/>
      <c r="JY11" s="239">
        <f t="shared" ref="JY11" si="296">ROUND((JV11*0.4+JW11*0.6),1)</f>
        <v>8.6999999999999993</v>
      </c>
      <c r="JZ11" s="484">
        <f t="shared" ref="JZ11" si="297">ROUND(MAX((JV11*0.4+JW11*0.6),(JV11*0.4+JX11*0.6)),1)</f>
        <v>8.6999999999999993</v>
      </c>
      <c r="KA11" s="819" t="str">
        <f t="shared" ref="KA11" si="298">TEXT(JZ11,"0.0")</f>
        <v>8.7</v>
      </c>
      <c r="KB11" s="240" t="str">
        <f t="shared" ref="KB11" si="299">IF(JZ11&gt;=8.5,"A",IF(JZ11&gt;=8,"B+",IF(JZ11&gt;=7,"B",IF(JZ11&gt;=6.5,"C+",IF(JZ11&gt;=5.5,"C",IF(JZ11&gt;=5,"D+",IF(JZ11&gt;=4,"D","F")))))))</f>
        <v>A</v>
      </c>
      <c r="KC11" s="241">
        <f t="shared" ref="KC11" si="300">IF(KB11="A",4,IF(KB11="B+",3.5,IF(KB11="B",3,IF(KB11="C+",2.5,IF(KB11="C",2,IF(KB11="D+",1.5,IF(KB11="D",1,0)))))))</f>
        <v>4</v>
      </c>
      <c r="KD11" s="241" t="str">
        <f t="shared" ref="KD11" si="301">TEXT(KC11,"0.0")</f>
        <v>4.0</v>
      </c>
      <c r="KE11" s="242">
        <v>1</v>
      </c>
      <c r="KF11" s="312">
        <v>1</v>
      </c>
      <c r="KG11" s="1460">
        <f>GU11+HF11+HQ11+IB11+IM11+IX11+JI11+JT11+KE11</f>
        <v>10</v>
      </c>
      <c r="KH11" s="1451">
        <f>(GS11*GU11+HD11*HF11+HO11*HQ11+HZ11*IB11+IK11*IM11+IV11*IX11+JG11*JI11+JR11*JT11+KC11*KE11)/KG11</f>
        <v>3.05</v>
      </c>
      <c r="KI11" s="1452" t="str">
        <f t="shared" ref="KI11" si="302">TEXT(KH11,"0.00")</f>
        <v>3.05</v>
      </c>
      <c r="KJ11" s="1459" t="str">
        <f t="shared" si="167"/>
        <v>Lên lớp</v>
      </c>
      <c r="KK11" s="1450">
        <f t="shared" si="168"/>
        <v>23</v>
      </c>
      <c r="KL11" s="1451">
        <f t="shared" ref="KL11" si="303">(CH11*CI11+FZ11*GA11+KH11*KG11)/KK11</f>
        <v>3.3913043478260869</v>
      </c>
      <c r="KM11" s="1452" t="str">
        <f t="shared" ref="KM11" si="304">TEXT(KL11,"0.00")</f>
        <v>3.39</v>
      </c>
      <c r="KN11" s="1453">
        <f t="shared" ref="KN11" si="305">GV11+HG11+HR11+IC11+IN11+IY11+JJ11+JU11+KF11</f>
        <v>10</v>
      </c>
      <c r="KO11" s="1454">
        <f t="shared" ref="KO11" si="306" xml:space="preserve"> (KF11*JZ11+JU11*JO11+JJ11*JD11+IY11*IS11+IN11*IH11+IC11*HW11+HR11*HL11+HG11*HA11+GV11*GP11)/KN11</f>
        <v>7.5300000000000011</v>
      </c>
      <c r="KP11" s="1455">
        <f t="shared" ref="KP11" si="307" xml:space="preserve"> (GS11*GV11+HD11*HG11+HO11*HR11+HZ11*IC11+IK11*IN11+IV11*IY11+JG11*JJ11+JR11*JU11+KC11*KF11)/KN11</f>
        <v>3.05</v>
      </c>
      <c r="KQ11" s="1456">
        <f t="shared" ref="KQ11" si="308">GG11+KN11</f>
        <v>23</v>
      </c>
      <c r="KR11" s="1457">
        <f t="shared" ref="KR11" si="309" xml:space="preserve"> (KO11*KN11+GG11*GH11)/KQ11</f>
        <v>8.0826086956521745</v>
      </c>
      <c r="KS11" s="1458">
        <f t="shared" ref="KS11" si="310" xml:space="preserve"> (GG11*GI11+KP11*KN11)/KQ11</f>
        <v>3.3913043478260869</v>
      </c>
      <c r="KT11" s="1459" t="str">
        <f t="shared" si="177"/>
        <v>Lên lớp</v>
      </c>
      <c r="KU11" s="1094"/>
      <c r="KV11" s="1406">
        <v>8.8000000000000007</v>
      </c>
      <c r="KW11" s="1103">
        <v>8</v>
      </c>
      <c r="KX11" s="977"/>
      <c r="KY11" s="901">
        <f t="shared" si="193"/>
        <v>8.3000000000000007</v>
      </c>
      <c r="KZ11" s="903">
        <f t="shared" si="194"/>
        <v>8.3000000000000007</v>
      </c>
      <c r="LA11" s="905" t="str">
        <f t="shared" si="195"/>
        <v>8.3</v>
      </c>
      <c r="LB11" s="907" t="str">
        <f t="shared" si="196"/>
        <v>B+</v>
      </c>
      <c r="LC11" s="909">
        <f t="shared" si="197"/>
        <v>3.5</v>
      </c>
      <c r="LD11" s="909" t="str">
        <f t="shared" si="198"/>
        <v>3.5</v>
      </c>
      <c r="LE11" s="730">
        <v>2</v>
      </c>
      <c r="LF11" s="975">
        <v>2</v>
      </c>
      <c r="LG11" s="1407">
        <v>9</v>
      </c>
      <c r="LH11" s="1103">
        <v>9</v>
      </c>
      <c r="LI11" s="977"/>
      <c r="LJ11" s="901">
        <f t="shared" si="199"/>
        <v>9</v>
      </c>
      <c r="LK11" s="903">
        <f t="shared" si="200"/>
        <v>9</v>
      </c>
      <c r="LL11" s="905" t="str">
        <f t="shared" si="201"/>
        <v>9.0</v>
      </c>
      <c r="LM11" s="907" t="str">
        <f t="shared" si="202"/>
        <v>A</v>
      </c>
      <c r="LN11" s="909">
        <f t="shared" si="180"/>
        <v>4</v>
      </c>
      <c r="LO11" s="909" t="str">
        <f t="shared" si="203"/>
        <v>4.0</v>
      </c>
      <c r="LP11" s="730">
        <v>2</v>
      </c>
      <c r="LQ11" s="975">
        <v>2</v>
      </c>
      <c r="LR11" s="1406">
        <v>9</v>
      </c>
      <c r="LS11" s="1103">
        <v>9</v>
      </c>
      <c r="LT11" s="977"/>
      <c r="LU11" s="239">
        <f t="shared" si="204"/>
        <v>9</v>
      </c>
      <c r="LV11" s="484">
        <f t="shared" si="205"/>
        <v>9</v>
      </c>
      <c r="LW11" s="819" t="str">
        <f t="shared" si="206"/>
        <v>9.0</v>
      </c>
      <c r="LX11" s="240" t="str">
        <f t="shared" si="207"/>
        <v>A</v>
      </c>
      <c r="LY11" s="241">
        <f t="shared" si="208"/>
        <v>4</v>
      </c>
      <c r="LZ11" s="241" t="str">
        <f t="shared" si="209"/>
        <v>4.0</v>
      </c>
      <c r="MA11" s="1180">
        <v>4</v>
      </c>
      <c r="MB11" s="312">
        <v>4</v>
      </c>
      <c r="MC11" s="1092">
        <v>8.8000000000000007</v>
      </c>
      <c r="MD11" s="1103">
        <v>9</v>
      </c>
      <c r="ME11" s="977"/>
      <c r="MF11" s="901">
        <f t="shared" ref="MF11" si="311">ROUND((MC11*0.4+MD11*0.6),1)</f>
        <v>8.9</v>
      </c>
      <c r="MG11" s="903">
        <f t="shared" ref="MG11" si="312">ROUND(MAX((MC11*0.4+MD11*0.6),(MC11*0.4+ME11*0.6)),1)</f>
        <v>8.9</v>
      </c>
      <c r="MH11" s="905" t="str">
        <f t="shared" ref="MH11" si="313">TEXT(MG11,"0.0")</f>
        <v>8.9</v>
      </c>
      <c r="MI11" s="907" t="str">
        <f t="shared" ref="MI11" si="314">IF(MG11&gt;=8.5,"A",IF(MG11&gt;=8,"B+",IF(MG11&gt;=7,"B",IF(MG11&gt;=6.5,"C+",IF(MG11&gt;=5.5,"C",IF(MG11&gt;=5,"D+",IF(MG11&gt;=4,"D","F")))))))</f>
        <v>A</v>
      </c>
      <c r="MJ11" s="909">
        <f t="shared" ref="MJ11" si="315">IF(MI11="A",4,IF(MI11="B+",3.5,IF(MI11="B",3,IF(MI11="C+",2.5,IF(MI11="C",2,IF(MI11="D+",1.5,IF(MI11="D",1,0)))))))</f>
        <v>4</v>
      </c>
      <c r="MK11" s="909" t="str">
        <f t="shared" ref="MK11" si="316">TEXT(MJ11,"0.0")</f>
        <v>4.0</v>
      </c>
      <c r="ML11" s="730">
        <v>2</v>
      </c>
      <c r="MM11" s="975">
        <v>2</v>
      </c>
      <c r="MN11" s="1407">
        <v>9</v>
      </c>
      <c r="MO11" s="1407">
        <v>9</v>
      </c>
      <c r="MP11" s="977"/>
      <c r="MQ11" s="901">
        <f t="shared" ref="MQ11" si="317">ROUND((MN11*0.4+MO11*0.6),1)</f>
        <v>9</v>
      </c>
      <c r="MR11" s="903">
        <f t="shared" ref="MR11" si="318">ROUND(MAX((MN11*0.4+MO11*0.6),(MN11*0.4+MP11*0.6)),1)</f>
        <v>9</v>
      </c>
      <c r="MS11" s="905" t="str">
        <f t="shared" ref="MS11" si="319">TEXT(MR11,"0.0")</f>
        <v>9.0</v>
      </c>
      <c r="MT11" s="907" t="str">
        <f t="shared" ref="MT11" si="320">IF(MR11&gt;=8.5,"A",IF(MR11&gt;=8,"B+",IF(MR11&gt;=7,"B",IF(MR11&gt;=6.5,"C+",IF(MR11&gt;=5.5,"C",IF(MR11&gt;=5,"D+",IF(MR11&gt;=4,"D","F")))))))</f>
        <v>A</v>
      </c>
      <c r="MU11" s="909">
        <f t="shared" ref="MU11" si="321">IF(MT11="A",4,IF(MT11="B+",3.5,IF(MT11="B",3,IF(MT11="C+",2.5,IF(MT11="C",2,IF(MT11="D+",1.5,IF(MT11="D",1,0)))))))</f>
        <v>4</v>
      </c>
      <c r="MV11" s="909" t="str">
        <f t="shared" ref="MV11" si="322">TEXT(MU11,"0.0")</f>
        <v>4.0</v>
      </c>
      <c r="MW11" s="730">
        <v>2</v>
      </c>
      <c r="MX11" s="975">
        <v>2</v>
      </c>
      <c r="MY11" s="504">
        <v>9.5</v>
      </c>
      <c r="MZ11" s="700">
        <v>9</v>
      </c>
      <c r="NA11" s="977"/>
      <c r="NB11" s="901">
        <f t="shared" ref="NB11" si="323">ROUND((MY11*0.4+MZ11*0.6),1)</f>
        <v>9.1999999999999993</v>
      </c>
      <c r="NC11" s="903">
        <f t="shared" ref="NC11" si="324">ROUND(MAX((MY11*0.4+MZ11*0.6),(MY11*0.4+NA11*0.6)),1)</f>
        <v>9.1999999999999993</v>
      </c>
      <c r="ND11" s="905" t="str">
        <f t="shared" ref="ND11" si="325">TEXT(NC11,"0.0")</f>
        <v>9.2</v>
      </c>
      <c r="NE11" s="907" t="str">
        <f t="shared" ref="NE11" si="326">IF(NC11&gt;=8.5,"A",IF(NC11&gt;=8,"B+",IF(NC11&gt;=7,"B",IF(NC11&gt;=6.5,"C+",IF(NC11&gt;=5.5,"C",IF(NC11&gt;=5,"D+",IF(NC11&gt;=4,"D","F")))))))</f>
        <v>A</v>
      </c>
      <c r="NF11" s="909">
        <f t="shared" ref="NF11" si="327">IF(NE11="A",4,IF(NE11="B+",3.5,IF(NE11="B",3,IF(NE11="C+",2.5,IF(NE11="C",2,IF(NE11="D+",1.5,IF(NE11="D",1,0)))))))</f>
        <v>4</v>
      </c>
      <c r="NG11" s="909" t="str">
        <f t="shared" ref="NG11" si="328">TEXT(NF11,"0.0")</f>
        <v>4.0</v>
      </c>
      <c r="NH11" s="730">
        <v>2</v>
      </c>
      <c r="NI11" s="975">
        <v>2</v>
      </c>
      <c r="NJ11" s="504">
        <v>9</v>
      </c>
      <c r="NK11" s="336">
        <v>9</v>
      </c>
      <c r="NL11" s="977"/>
      <c r="NM11" s="901">
        <f t="shared" ref="NM11" si="329">ROUND((NJ11*0.4+NK11*0.6),1)</f>
        <v>9</v>
      </c>
      <c r="NN11" s="903">
        <f t="shared" ref="NN11" si="330">ROUND(MAX((NJ11*0.4+NK11*0.6),(NJ11*0.4+NL11*0.6)),1)</f>
        <v>9</v>
      </c>
      <c r="NO11" s="905" t="str">
        <f t="shared" ref="NO11" si="331">TEXT(NN11,"0.0")</f>
        <v>9.0</v>
      </c>
      <c r="NP11" s="907" t="str">
        <f t="shared" ref="NP11" si="332">IF(NN11&gt;=8.5,"A",IF(NN11&gt;=8,"B+",IF(NN11&gt;=7,"B",IF(NN11&gt;=6.5,"C+",IF(NN11&gt;=5.5,"C",IF(NN11&gt;=5,"D+",IF(NN11&gt;=4,"D","F")))))))</f>
        <v>A</v>
      </c>
      <c r="NQ11" s="909">
        <f t="shared" ref="NQ11" si="333">IF(NP11="A",4,IF(NP11="B+",3.5,IF(NP11="B",3,IF(NP11="C+",2.5,IF(NP11="C",2,IF(NP11="D+",1.5,IF(NP11="D",1,0)))))))</f>
        <v>4</v>
      </c>
      <c r="NR11" s="909" t="str">
        <f t="shared" ref="NR11" si="334">TEXT(NQ11,"0.0")</f>
        <v>4.0</v>
      </c>
      <c r="NS11" s="730">
        <v>2</v>
      </c>
      <c r="NT11" s="975">
        <v>2</v>
      </c>
      <c r="NU11" s="504">
        <v>9</v>
      </c>
      <c r="NV11" s="336">
        <v>9</v>
      </c>
      <c r="NW11" s="977"/>
      <c r="NX11" s="901">
        <f t="shared" ref="NX11" si="335">ROUND((NU11*0.4+NV11*0.6),1)</f>
        <v>9</v>
      </c>
      <c r="NY11" s="903">
        <f t="shared" ref="NY11" si="336">ROUND(MAX((NU11*0.4+NV11*0.6),(NU11*0.4+NW11*0.6)),1)</f>
        <v>9</v>
      </c>
      <c r="NZ11" s="905" t="str">
        <f t="shared" ref="NZ11" si="337">TEXT(NY11,"0.0")</f>
        <v>9.0</v>
      </c>
      <c r="OA11" s="907" t="str">
        <f t="shared" ref="OA11" si="338">IF(NY11&gt;=8.5,"A",IF(NY11&gt;=8,"B+",IF(NY11&gt;=7,"B",IF(NY11&gt;=6.5,"C+",IF(NY11&gt;=5.5,"C",IF(NY11&gt;=5,"D+",IF(NY11&gt;=4,"D","F")))))))</f>
        <v>A</v>
      </c>
      <c r="OB11" s="909">
        <f t="shared" ref="OB11" si="339">IF(OA11="A",4,IF(OA11="B+",3.5,IF(OA11="B",3,IF(OA11="C+",2.5,IF(OA11="C",2,IF(OA11="D+",1.5,IF(OA11="D",1,0)))))))</f>
        <v>4</v>
      </c>
      <c r="OC11" s="909" t="str">
        <f t="shared" ref="OC11" si="340">TEXT(OB11,"0.0")</f>
        <v>4.0</v>
      </c>
      <c r="OD11" s="730">
        <v>2</v>
      </c>
      <c r="OE11" s="975">
        <v>2</v>
      </c>
      <c r="OF11" s="937">
        <f t="shared" ref="OF11" si="341">LE11+LP11+MA11+ML11+MW11+NH11+NS11+OD11</f>
        <v>18</v>
      </c>
      <c r="OG11" s="923">
        <f t="shared" ref="OG11" si="342">(LC11*LE11+LN11*LP11+LY11*MA11+MJ11*ML11+MU11*MW11+NF11*NH11+NQ11*NS11+OD11*OB11)/OF11</f>
        <v>3.9444444444444446</v>
      </c>
      <c r="OH11" s="925" t="str">
        <f t="shared" ref="OH11" si="343">TEXT(OG11,"0.00")</f>
        <v>3.94</v>
      </c>
      <c r="OI11" s="1387" t="str">
        <f t="shared" si="242"/>
        <v>Lên lớp</v>
      </c>
      <c r="OJ11" s="1442">
        <f>KK11+OF11</f>
        <v>41</v>
      </c>
      <c r="OK11" s="1443">
        <f t="shared" ref="OK11" si="344">(CI11*CH11+GA11*FZ11+KH11*KG11+OG11*OF11)/OJ11</f>
        <v>3.6341463414634148</v>
      </c>
      <c r="OL11" s="1444" t="str">
        <f t="shared" ref="OL11" si="345">TEXT(OK11,"0.00")</f>
        <v>3.63</v>
      </c>
      <c r="OM11" s="1445">
        <f t="shared" ref="OM11" si="346">LF11+LQ11+MB11+MM11+MX11+NI11+ NT11+OE11</f>
        <v>18</v>
      </c>
      <c r="ON11" s="1446">
        <f t="shared" ref="ON11" si="347" xml:space="preserve"> (LC11*LF11+LN11*LQ11+MB11*LY11+MJ11*MM11+MU11*MX11+NF11*NI11+NQ11*NT11+OB11*OE11)/OM11</f>
        <v>3.9444444444444446</v>
      </c>
      <c r="OO11" s="1446">
        <f t="shared" ref="OO11" si="348" xml:space="preserve"> (KZ11*LF11+LK11*LQ11+MB11*LV11+MG11*MM11+MR11*MX11+NC11*NI11+NN11*NT11+NY11*OE11)/OM11</f>
        <v>8.9333333333333318</v>
      </c>
      <c r="OP11" s="1447">
        <f t="shared" si="249"/>
        <v>41</v>
      </c>
      <c r="OQ11" s="1448">
        <f t="shared" ref="OQ11" si="349" xml:space="preserve"> (KR11*KQ11+OO11*OM11)/OP11</f>
        <v>8.4560975609756088</v>
      </c>
      <c r="OR11" s="1449">
        <f t="shared" ref="OR11" si="350" xml:space="preserve"> (KS11*KQ11+ON11*OM11)/OP11</f>
        <v>3.6341463414634148</v>
      </c>
      <c r="OS11" s="1072" t="str">
        <f t="shared" si="252"/>
        <v>Lên lớp</v>
      </c>
      <c r="OT11" s="1094"/>
      <c r="OU11" s="504">
        <v>9</v>
      </c>
      <c r="OV11" s="336">
        <v>9</v>
      </c>
      <c r="OW11" s="1412"/>
      <c r="OX11" s="1420">
        <f t="shared" si="253"/>
        <v>9</v>
      </c>
      <c r="OY11" s="1421">
        <f t="shared" si="254"/>
        <v>9</v>
      </c>
      <c r="OZ11" s="1422" t="str">
        <f t="shared" si="255"/>
        <v>9.0</v>
      </c>
      <c r="PA11" s="1423" t="str">
        <f t="shared" si="256"/>
        <v>A</v>
      </c>
      <c r="PB11" s="1424">
        <f t="shared" si="257"/>
        <v>4</v>
      </c>
      <c r="PC11" s="1425" t="str">
        <f t="shared" si="258"/>
        <v>4.0</v>
      </c>
      <c r="PD11" s="1426">
        <v>6</v>
      </c>
      <c r="PE11" s="1617">
        <v>6</v>
      </c>
      <c r="PF11" s="1620">
        <v>9</v>
      </c>
      <c r="PG11" s="1647">
        <v>8.9</v>
      </c>
      <c r="PH11" s="1639">
        <f t="shared" si="259"/>
        <v>8.9</v>
      </c>
      <c r="PI11" s="1640" t="str">
        <f t="shared" si="260"/>
        <v>8.9</v>
      </c>
      <c r="PJ11" s="1641" t="str">
        <f t="shared" si="261"/>
        <v>A</v>
      </c>
      <c r="PK11" s="1642">
        <f t="shared" si="262"/>
        <v>4</v>
      </c>
      <c r="PL11" s="1642" t="str">
        <f t="shared" si="263"/>
        <v>4.0</v>
      </c>
      <c r="PM11" s="1643">
        <v>5</v>
      </c>
      <c r="PN11" s="1612">
        <v>5</v>
      </c>
      <c r="PO11" s="1621">
        <f t="shared" si="264"/>
        <v>11</v>
      </c>
      <c r="PP11" s="1070">
        <f t="shared" si="192"/>
        <v>4</v>
      </c>
    </row>
    <row r="12" spans="1:432" ht="17.25" customHeight="1" x14ac:dyDescent="0.3">
      <c r="A12" s="1342"/>
      <c r="B12" s="1343"/>
      <c r="C12" s="1344"/>
      <c r="D12" s="1345"/>
      <c r="E12" s="1346"/>
      <c r="F12" s="1347"/>
      <c r="G12" s="1175"/>
      <c r="H12" s="1348"/>
      <c r="I12" s="1349"/>
      <c r="J12" s="1348"/>
      <c r="K12" s="1348"/>
      <c r="L12" s="1349"/>
      <c r="M12" s="1348"/>
      <c r="N12" s="1348"/>
      <c r="O12" s="1348"/>
      <c r="P12" s="1348"/>
      <c r="Q12" s="1349"/>
      <c r="R12" s="1348"/>
      <c r="S12" s="1348"/>
      <c r="T12" s="1348"/>
      <c r="U12" s="1348"/>
      <c r="V12" s="1348"/>
      <c r="W12" s="1348"/>
      <c r="X12" s="1348"/>
      <c r="Y12" s="1348"/>
      <c r="Z12" s="1349"/>
      <c r="AA12" s="1348"/>
      <c r="AB12" s="1348"/>
      <c r="AC12" s="1348"/>
      <c r="AD12" s="1350"/>
      <c r="AE12" s="1348"/>
      <c r="AF12" s="1348"/>
      <c r="AG12" s="1348"/>
      <c r="AH12" s="1348"/>
      <c r="AI12" s="1348"/>
      <c r="AJ12" s="1348"/>
      <c r="AK12" s="1349"/>
      <c r="AL12" s="1348"/>
      <c r="AM12" s="1348"/>
      <c r="AN12" s="1348"/>
      <c r="AO12" s="1350"/>
      <c r="AP12" s="1348"/>
      <c r="AQ12" s="1348"/>
      <c r="AR12" s="1348"/>
      <c r="AS12" s="1348"/>
      <c r="AT12" s="1348"/>
      <c r="AU12" s="1348"/>
      <c r="AV12" s="1349"/>
      <c r="AW12" s="1348"/>
      <c r="AX12" s="1348"/>
      <c r="AY12" s="1348"/>
      <c r="AZ12" s="1350"/>
      <c r="BA12" s="1348"/>
      <c r="BB12" s="1348"/>
      <c r="BC12" s="1348"/>
      <c r="BD12" s="1348"/>
      <c r="BE12" s="1348"/>
      <c r="BF12" s="1348"/>
      <c r="BG12" s="1349"/>
      <c r="BH12" s="1348"/>
      <c r="BI12" s="1348"/>
      <c r="BJ12" s="1348"/>
      <c r="BK12" s="1350"/>
      <c r="BL12" s="1348"/>
      <c r="BM12" s="1348"/>
      <c r="BN12" s="1348"/>
      <c r="BO12" s="1348"/>
      <c r="BP12" s="1348"/>
      <c r="BQ12" s="1348"/>
      <c r="BR12" s="1348"/>
      <c r="BS12" s="1348"/>
      <c r="BT12" s="1348"/>
      <c r="BU12" s="1348"/>
      <c r="BV12" s="1348"/>
      <c r="BW12" s="1348"/>
      <c r="BX12" s="1348"/>
      <c r="BY12" s="1348"/>
      <c r="BZ12" s="1348"/>
      <c r="CA12" s="1348"/>
      <c r="CB12" s="1348"/>
      <c r="CC12" s="1349"/>
      <c r="CD12" s="1348"/>
      <c r="CE12" s="1348"/>
      <c r="CF12" s="1348"/>
      <c r="CG12" s="1348"/>
      <c r="CH12" s="1397"/>
      <c r="CI12" s="1398"/>
      <c r="CJ12" s="1399"/>
      <c r="CK12" s="1348"/>
      <c r="CL12" s="1348"/>
      <c r="CM12" s="1348"/>
      <c r="CN12" s="1348"/>
      <c r="CO12" s="1348"/>
      <c r="CP12" s="1348"/>
      <c r="CQ12" s="1348"/>
      <c r="CR12" s="1348"/>
      <c r="CS12" s="1348"/>
      <c r="CT12" s="1348"/>
      <c r="CU12" s="1348"/>
      <c r="CV12" s="1349"/>
      <c r="CW12" s="1348"/>
      <c r="CX12" s="1348"/>
      <c r="CY12" s="1348"/>
      <c r="CZ12" s="1348"/>
      <c r="DA12" s="1352"/>
      <c r="DB12" s="1349"/>
      <c r="DC12" s="1348"/>
      <c r="DD12" s="163"/>
      <c r="DE12" s="164"/>
      <c r="DF12" s="164"/>
      <c r="DG12" s="158"/>
      <c r="DH12" s="165"/>
      <c r="DI12" s="165"/>
      <c r="DJ12" s="917"/>
      <c r="DK12" s="314"/>
      <c r="DL12" s="1348"/>
      <c r="DM12" s="1348"/>
      <c r="DN12" s="1348"/>
      <c r="DO12" s="1348"/>
      <c r="DP12" s="1348"/>
      <c r="DQ12" s="1348"/>
      <c r="DR12" s="1349"/>
      <c r="DS12" s="1348"/>
      <c r="DT12" s="1348"/>
      <c r="DU12" s="1348"/>
      <c r="DV12" s="1348"/>
      <c r="DW12" s="1348"/>
      <c r="DX12" s="1348"/>
      <c r="DY12" s="1348"/>
      <c r="DZ12" s="1348"/>
      <c r="EA12" s="1348"/>
      <c r="EB12" s="1348"/>
      <c r="EC12" s="1349"/>
      <c r="ED12" s="1348"/>
      <c r="EE12" s="1348"/>
      <c r="EF12" s="1348"/>
      <c r="EG12" s="1348"/>
      <c r="EH12" s="1353"/>
      <c r="EI12" s="1099"/>
      <c r="EJ12" s="1348"/>
      <c r="EK12" s="163"/>
      <c r="EL12" s="164"/>
      <c r="EM12" s="164"/>
      <c r="EN12" s="158"/>
      <c r="EO12" s="165"/>
      <c r="EP12" s="165"/>
      <c r="EQ12" s="917"/>
      <c r="ER12" s="314"/>
      <c r="ES12" s="1348"/>
      <c r="ET12" s="1348"/>
      <c r="EU12" s="1348"/>
      <c r="EV12" s="1348"/>
      <c r="EW12" s="1348"/>
      <c r="EX12" s="1348"/>
      <c r="EY12" s="1349"/>
      <c r="EZ12" s="1348"/>
      <c r="FA12" s="1348"/>
      <c r="FB12" s="1348"/>
      <c r="FC12" s="1348"/>
      <c r="FD12" s="1354"/>
      <c r="FE12" s="1355"/>
      <c r="FF12" s="162"/>
      <c r="FG12" s="163"/>
      <c r="FH12" s="164"/>
      <c r="FI12" s="164"/>
      <c r="FJ12" s="158"/>
      <c r="FK12" s="165"/>
      <c r="FL12" s="165"/>
      <c r="FM12" s="917"/>
      <c r="FN12" s="314"/>
      <c r="FO12" s="1353"/>
      <c r="FP12" s="988"/>
      <c r="FQ12" s="1348"/>
      <c r="FR12" s="163"/>
      <c r="FS12" s="164"/>
      <c r="FT12" s="164"/>
      <c r="FU12" s="158"/>
      <c r="FV12" s="165"/>
      <c r="FW12" s="165"/>
      <c r="FX12" s="917"/>
      <c r="FY12" s="314"/>
      <c r="FZ12" s="1400"/>
      <c r="GA12" s="1401"/>
      <c r="GB12" s="1399"/>
      <c r="GC12" s="1348"/>
      <c r="GD12" s="1348"/>
      <c r="GE12" s="1348"/>
      <c r="GF12" s="1348"/>
      <c r="GG12" s="1348"/>
      <c r="GH12" s="1348"/>
      <c r="GI12" s="1348"/>
      <c r="GJ12" s="1348"/>
      <c r="GK12" s="1348"/>
      <c r="GL12" s="1348"/>
      <c r="GM12" s="1348"/>
      <c r="GN12" s="1348"/>
      <c r="GO12" s="1348"/>
      <c r="GP12" s="1348"/>
      <c r="GQ12" s="1348"/>
      <c r="GR12" s="1349"/>
      <c r="GS12" s="1348"/>
      <c r="GT12" s="1348"/>
      <c r="GU12" s="1348"/>
      <c r="GV12" s="1348"/>
      <c r="GW12" s="1356"/>
      <c r="GX12" s="1357"/>
      <c r="GY12" s="1348"/>
      <c r="GZ12" s="1358"/>
      <c r="HA12" s="1359"/>
      <c r="HB12" s="786"/>
      <c r="HC12" s="1360"/>
      <c r="HD12" s="1361"/>
      <c r="HE12" s="1361"/>
      <c r="HF12" s="1362"/>
      <c r="HG12" s="1363"/>
      <c r="HH12" s="988"/>
      <c r="HI12" s="1348"/>
      <c r="HJ12" s="1348"/>
      <c r="HK12" s="1348"/>
      <c r="HL12" s="1348"/>
      <c r="HM12" s="1348"/>
      <c r="HN12" s="1349"/>
      <c r="HO12" s="1348"/>
      <c r="HP12" s="1348"/>
      <c r="HQ12" s="1348"/>
      <c r="HR12" s="1348"/>
      <c r="HS12" s="1348"/>
      <c r="HT12" s="1348"/>
      <c r="HU12" s="1348"/>
      <c r="HV12" s="1348"/>
      <c r="HW12" s="1348"/>
      <c r="HX12" s="1348"/>
      <c r="HY12" s="1349"/>
      <c r="HZ12" s="1348"/>
      <c r="IA12" s="1348"/>
      <c r="IB12" s="1348"/>
      <c r="IC12" s="1348"/>
      <c r="ID12" s="1364"/>
      <c r="IE12" s="1099"/>
      <c r="IF12" s="1348"/>
      <c r="IG12" s="163"/>
      <c r="IH12" s="164"/>
      <c r="II12" s="786"/>
      <c r="IJ12" s="158"/>
      <c r="IK12" s="165"/>
      <c r="IL12" s="165"/>
      <c r="IM12" s="917"/>
      <c r="IN12" s="314"/>
      <c r="IO12" s="1353"/>
      <c r="IP12" s="1099"/>
      <c r="IQ12" s="1099"/>
      <c r="IR12" s="1348"/>
      <c r="IS12" s="1348"/>
      <c r="IT12" s="1348"/>
      <c r="IU12" s="1349"/>
      <c r="IV12" s="1348"/>
      <c r="IW12" s="1348"/>
      <c r="IX12" s="1348"/>
      <c r="IY12" s="1348"/>
      <c r="IZ12" s="1365"/>
      <c r="JA12" s="1366"/>
      <c r="JB12" s="1367"/>
      <c r="JC12" s="163"/>
      <c r="JD12" s="164"/>
      <c r="JE12" s="786"/>
      <c r="JF12" s="158"/>
      <c r="JG12" s="165"/>
      <c r="JH12" s="165"/>
      <c r="JI12" s="917"/>
      <c r="JJ12" s="314"/>
      <c r="JK12" s="1368"/>
      <c r="JL12" s="988"/>
      <c r="JM12" s="1367"/>
      <c r="JN12" s="163"/>
      <c r="JO12" s="164"/>
      <c r="JP12" s="786"/>
      <c r="JQ12" s="158"/>
      <c r="JR12" s="165"/>
      <c r="JS12" s="165"/>
      <c r="JT12" s="917"/>
      <c r="JU12" s="314"/>
      <c r="JV12" s="1368"/>
      <c r="JW12" s="1364"/>
      <c r="JX12" s="1367"/>
      <c r="JY12" s="163"/>
      <c r="JZ12" s="164"/>
      <c r="KA12" s="786"/>
      <c r="KB12" s="158"/>
      <c r="KC12" s="165"/>
      <c r="KD12" s="165"/>
      <c r="KE12" s="917"/>
      <c r="KF12" s="314"/>
      <c r="KG12" s="1369"/>
      <c r="KH12" s="985"/>
      <c r="KI12" s="986"/>
      <c r="KJ12" s="1367"/>
      <c r="KK12" s="1367"/>
      <c r="KL12" s="1367"/>
      <c r="KM12" s="1367"/>
      <c r="KN12" s="1367"/>
      <c r="KO12" s="1367"/>
      <c r="KP12" s="1367"/>
      <c r="KQ12" s="1367"/>
      <c r="KR12" s="1367"/>
      <c r="KS12" s="1367"/>
      <c r="KT12" s="1367"/>
      <c r="KU12" s="1367"/>
      <c r="KV12" s="1093"/>
      <c r="KW12" s="1106"/>
      <c r="KX12" s="1036"/>
      <c r="KY12" s="1205"/>
      <c r="KZ12" s="1206"/>
      <c r="LA12" s="1207"/>
      <c r="LB12" s="1208"/>
      <c r="LC12" s="1209"/>
      <c r="LD12" s="1209"/>
      <c r="LE12" s="1210"/>
      <c r="LF12" s="1211"/>
      <c r="LG12" s="1370"/>
      <c r="LH12" s="1106"/>
      <c r="LI12" s="1036"/>
      <c r="LJ12" s="1205"/>
      <c r="LK12" s="1206"/>
      <c r="LL12" s="1207"/>
      <c r="LM12" s="1208"/>
      <c r="LN12" s="1209"/>
      <c r="LO12" s="1209"/>
      <c r="LP12" s="1210"/>
      <c r="LQ12" s="1211"/>
      <c r="LR12" s="1093"/>
      <c r="LS12" s="1106"/>
      <c r="LT12" s="1036"/>
      <c r="LU12" s="1050"/>
      <c r="LV12" s="1051"/>
      <c r="LW12" s="1047"/>
      <c r="LX12" s="1048"/>
      <c r="LY12" s="1049"/>
      <c r="LZ12" s="1049"/>
      <c r="MA12" s="1371"/>
      <c r="MB12" s="1187"/>
      <c r="MC12" s="1222"/>
      <c r="MD12" s="1106"/>
      <c r="ME12" s="1036"/>
      <c r="MF12" s="1205"/>
      <c r="MG12" s="1206"/>
      <c r="MH12" s="1207"/>
      <c r="MI12" s="1208"/>
      <c r="MJ12" s="1209"/>
      <c r="MK12" s="1209"/>
      <c r="ML12" s="1210"/>
      <c r="MM12" s="1211"/>
      <c r="MN12" s="1370"/>
      <c r="MO12" s="1370"/>
      <c r="MP12" s="1036"/>
      <c r="MQ12" s="1205"/>
      <c r="MR12" s="1206"/>
      <c r="MS12" s="1207"/>
      <c r="MT12" s="1208"/>
      <c r="MU12" s="1209"/>
      <c r="MV12" s="1209"/>
      <c r="MW12" s="1210"/>
      <c r="MX12" s="1211"/>
      <c r="MY12" s="1053"/>
      <c r="MZ12" s="1186"/>
      <c r="NA12" s="1036"/>
      <c r="NB12" s="1205"/>
      <c r="NC12" s="1206"/>
      <c r="ND12" s="1207"/>
      <c r="NE12" s="1208"/>
      <c r="NF12" s="1209"/>
      <c r="NG12" s="1209"/>
      <c r="NH12" s="1210"/>
      <c r="NI12" s="1211"/>
      <c r="NJ12" s="1053"/>
      <c r="NK12" s="1054"/>
      <c r="NL12" s="1036"/>
      <c r="NM12" s="1205"/>
      <c r="NN12" s="1206"/>
      <c r="NO12" s="1207"/>
      <c r="NP12" s="1208"/>
      <c r="NQ12" s="1209"/>
      <c r="NR12" s="1209"/>
      <c r="NS12" s="1210"/>
      <c r="NT12" s="1211"/>
      <c r="NU12" s="1053"/>
      <c r="NV12" s="1054"/>
      <c r="NW12" s="1036"/>
      <c r="NX12" s="1205"/>
      <c r="NY12" s="1206"/>
      <c r="NZ12" s="1207"/>
      <c r="OA12" s="1208"/>
      <c r="OB12" s="1209"/>
      <c r="OC12" s="1209"/>
      <c r="OD12" s="1210"/>
      <c r="OE12" s="1211"/>
      <c r="OF12" s="1212"/>
      <c r="OG12" s="1213"/>
      <c r="OH12" s="1214"/>
      <c r="OU12" s="1053"/>
      <c r="OV12" s="1053"/>
      <c r="OW12" s="1053"/>
      <c r="OX12" s="1036"/>
      <c r="OY12" s="1036"/>
      <c r="OZ12" s="1036"/>
      <c r="PA12" s="1036"/>
      <c r="PB12" s="1036"/>
      <c r="PC12" s="1036"/>
      <c r="PD12" s="1036"/>
      <c r="PE12" s="1036"/>
      <c r="PF12" s="1036"/>
      <c r="PG12" s="1036"/>
      <c r="PH12" s="1036"/>
      <c r="PI12" s="1036"/>
      <c r="PJ12" s="1036"/>
      <c r="PK12" s="1036"/>
      <c r="PL12" s="1036"/>
      <c r="PM12" s="1036"/>
      <c r="PN12" s="1036"/>
    </row>
    <row r="13" spans="1:432" ht="17.25" customHeight="1" x14ac:dyDescent="0.3">
      <c r="A13" s="1342"/>
      <c r="B13" s="1343"/>
      <c r="C13" s="1344"/>
      <c r="D13" s="1345"/>
      <c r="E13" s="1346"/>
      <c r="F13" s="1347"/>
      <c r="G13" s="1175"/>
      <c r="H13" s="1348"/>
      <c r="I13" s="1349"/>
      <c r="J13" s="1348"/>
      <c r="K13" s="1348"/>
      <c r="L13" s="1349"/>
      <c r="M13" s="1348"/>
      <c r="N13" s="1348"/>
      <c r="O13" s="1348"/>
      <c r="P13" s="1348"/>
      <c r="Q13" s="1349"/>
      <c r="R13" s="1348"/>
      <c r="S13" s="1348"/>
      <c r="T13" s="1348"/>
      <c r="U13" s="1348"/>
      <c r="V13" s="1348"/>
      <c r="W13" s="1348"/>
      <c r="X13" s="1348"/>
      <c r="Y13" s="1348"/>
      <c r="Z13" s="1349"/>
      <c r="AA13" s="1348"/>
      <c r="AB13" s="1348"/>
      <c r="AC13" s="1348"/>
      <c r="AD13" s="1350"/>
      <c r="AE13" s="1348"/>
      <c r="AF13" s="1348"/>
      <c r="AG13" s="1348"/>
      <c r="AH13" s="1348"/>
      <c r="AI13" s="1348"/>
      <c r="AJ13" s="1348"/>
      <c r="AK13" s="1349"/>
      <c r="AL13" s="1348"/>
      <c r="AM13" s="1348"/>
      <c r="AN13" s="1348"/>
      <c r="AO13" s="1350"/>
      <c r="AP13" s="1348"/>
      <c r="AQ13" s="1348"/>
      <c r="AR13" s="1348"/>
      <c r="AS13" s="1348"/>
      <c r="AT13" s="1348"/>
      <c r="AU13" s="1348"/>
      <c r="AV13" s="1349"/>
      <c r="AW13" s="1348"/>
      <c r="AX13" s="1348"/>
      <c r="AY13" s="1348"/>
      <c r="AZ13" s="1350"/>
      <c r="BA13" s="1348"/>
      <c r="BB13" s="1348"/>
      <c r="BC13" s="1348"/>
      <c r="BD13" s="1348"/>
      <c r="BE13" s="1348"/>
      <c r="BF13" s="1348"/>
      <c r="BG13" s="1349"/>
      <c r="BH13" s="1348"/>
      <c r="BI13" s="1348"/>
      <c r="BJ13" s="1348"/>
      <c r="BK13" s="1350"/>
      <c r="BL13" s="1348"/>
      <c r="BM13" s="1348"/>
      <c r="BN13" s="1348"/>
      <c r="BO13" s="1348"/>
      <c r="BP13" s="1348"/>
      <c r="BQ13" s="1348"/>
      <c r="BR13" s="1348"/>
      <c r="BS13" s="1348"/>
      <c r="BT13" s="1348"/>
      <c r="BU13" s="1348"/>
      <c r="BV13" s="1348"/>
      <c r="BW13" s="1348"/>
      <c r="BX13" s="1348"/>
      <c r="BY13" s="1348"/>
      <c r="BZ13" s="1348"/>
      <c r="CA13" s="1348"/>
      <c r="CB13" s="1348"/>
      <c r="CC13" s="1349"/>
      <c r="CD13" s="1348"/>
      <c r="CE13" s="1348"/>
      <c r="CF13" s="1348"/>
      <c r="CG13" s="1348"/>
      <c r="CH13" s="1397"/>
      <c r="CI13" s="1398"/>
      <c r="CJ13" s="1399"/>
      <c r="CK13" s="1348"/>
      <c r="CL13" s="1348"/>
      <c r="CM13" s="1348"/>
      <c r="CN13" s="1348"/>
      <c r="CO13" s="1348"/>
      <c r="CP13" s="1348"/>
      <c r="CQ13" s="1348"/>
      <c r="CR13" s="1348"/>
      <c r="CS13" s="1348"/>
      <c r="CT13" s="1348"/>
      <c r="CU13" s="1348"/>
      <c r="CV13" s="1349"/>
      <c r="CW13" s="1348"/>
      <c r="CX13" s="1348"/>
      <c r="CY13" s="1348"/>
      <c r="CZ13" s="1348"/>
      <c r="DA13" s="1352"/>
      <c r="DB13" s="1349"/>
      <c r="DC13" s="1348"/>
      <c r="DD13" s="163"/>
      <c r="DE13" s="164"/>
      <c r="DF13" s="164"/>
      <c r="DG13" s="158"/>
      <c r="DH13" s="165"/>
      <c r="DI13" s="165"/>
      <c r="DJ13" s="917"/>
      <c r="DK13" s="314"/>
      <c r="DL13" s="1348"/>
      <c r="DM13" s="1348"/>
      <c r="DN13" s="1348"/>
      <c r="DO13" s="1348"/>
      <c r="DP13" s="1348"/>
      <c r="DQ13" s="1348"/>
      <c r="DR13" s="1349"/>
      <c r="DS13" s="1348"/>
      <c r="DT13" s="1348"/>
      <c r="DU13" s="1348"/>
      <c r="DV13" s="1348"/>
      <c r="DW13" s="1348"/>
      <c r="DX13" s="1348"/>
      <c r="DY13" s="1348"/>
      <c r="DZ13" s="1348"/>
      <c r="EA13" s="1348"/>
      <c r="EB13" s="1348"/>
      <c r="EC13" s="1349"/>
      <c r="ED13" s="1348"/>
      <c r="EE13" s="1348"/>
      <c r="EF13" s="1348"/>
      <c r="EG13" s="1348"/>
      <c r="EH13" s="1353"/>
      <c r="EI13" s="1099"/>
      <c r="EJ13" s="1348"/>
      <c r="EK13" s="163"/>
      <c r="EL13" s="164"/>
      <c r="EM13" s="164"/>
      <c r="EN13" s="158"/>
      <c r="EO13" s="165"/>
      <c r="EP13" s="165"/>
      <c r="EQ13" s="917"/>
      <c r="ER13" s="314"/>
      <c r="ES13" s="1348"/>
      <c r="ET13" s="1348"/>
      <c r="EU13" s="1348"/>
      <c r="EV13" s="1348"/>
      <c r="EW13" s="1348"/>
      <c r="EX13" s="1348"/>
      <c r="EY13" s="1349"/>
      <c r="EZ13" s="1348"/>
      <c r="FA13" s="1348"/>
      <c r="FB13" s="1348"/>
      <c r="FC13" s="1348"/>
      <c r="FD13" s="1354"/>
      <c r="FE13" s="1355"/>
      <c r="FF13" s="162"/>
      <c r="FG13" s="163"/>
      <c r="FH13" s="164"/>
      <c r="FI13" s="164"/>
      <c r="FJ13" s="158"/>
      <c r="FK13" s="165"/>
      <c r="FL13" s="165"/>
      <c r="FM13" s="917"/>
      <c r="FN13" s="314"/>
      <c r="FO13" s="1353"/>
      <c r="FP13" s="988"/>
      <c r="FQ13" s="1348"/>
      <c r="FR13" s="163"/>
      <c r="FS13" s="164"/>
      <c r="FT13" s="164"/>
      <c r="FU13" s="158"/>
      <c r="FV13" s="165"/>
      <c r="FW13" s="165"/>
      <c r="FX13" s="917"/>
      <c r="FY13" s="314"/>
      <c r="FZ13" s="1400"/>
      <c r="GA13" s="1401"/>
      <c r="GB13" s="1399"/>
      <c r="GC13" s="1348"/>
      <c r="GD13" s="1348"/>
      <c r="GE13" s="1348"/>
      <c r="GF13" s="1348"/>
      <c r="GG13" s="1348"/>
      <c r="GH13" s="1348"/>
      <c r="GI13" s="1348"/>
      <c r="GJ13" s="1348"/>
      <c r="GK13" s="1348"/>
      <c r="GL13" s="1348"/>
      <c r="GM13" s="1348"/>
      <c r="GN13" s="1348"/>
      <c r="GO13" s="1348"/>
      <c r="GP13" s="1348"/>
      <c r="GQ13" s="1348"/>
      <c r="GR13" s="1349"/>
      <c r="GS13" s="1348"/>
      <c r="GT13" s="1348"/>
      <c r="GU13" s="1348"/>
      <c r="GV13" s="1348"/>
      <c r="GW13" s="1356"/>
      <c r="GX13" s="1357"/>
      <c r="GY13" s="1348"/>
      <c r="GZ13" s="1358"/>
      <c r="HA13" s="1359"/>
      <c r="HB13" s="786"/>
      <c r="HC13" s="1360"/>
      <c r="HD13" s="1361"/>
      <c r="HE13" s="1361"/>
      <c r="HF13" s="1362"/>
      <c r="HG13" s="1363"/>
      <c r="HH13" s="988"/>
      <c r="HI13" s="1348"/>
      <c r="HJ13" s="1348"/>
      <c r="HK13" s="1348"/>
      <c r="HL13" s="1348"/>
      <c r="HM13" s="1348"/>
      <c r="HN13" s="1349"/>
      <c r="HO13" s="1348"/>
      <c r="HP13" s="1348"/>
      <c r="HQ13" s="1348"/>
      <c r="HR13" s="1348"/>
      <c r="HS13" s="1348"/>
      <c r="HT13" s="1348"/>
      <c r="HU13" s="1348"/>
      <c r="HV13" s="1348"/>
      <c r="HW13" s="1348"/>
      <c r="HX13" s="1348"/>
      <c r="HY13" s="1349"/>
      <c r="HZ13" s="1348"/>
      <c r="IA13" s="1348"/>
      <c r="IB13" s="1348"/>
      <c r="IC13" s="1348"/>
      <c r="ID13" s="1364"/>
      <c r="IE13" s="1099"/>
      <c r="IF13" s="1348"/>
      <c r="IG13" s="163"/>
      <c r="IH13" s="164"/>
      <c r="II13" s="786"/>
      <c r="IJ13" s="158"/>
      <c r="IK13" s="165"/>
      <c r="IL13" s="165"/>
      <c r="IM13" s="917"/>
      <c r="IN13" s="314"/>
      <c r="IO13" s="1353"/>
      <c r="IP13" s="1099"/>
      <c r="IQ13" s="1099"/>
      <c r="IR13" s="1348"/>
      <c r="IS13" s="1348"/>
      <c r="IT13" s="1348"/>
      <c r="IU13" s="1349"/>
      <c r="IV13" s="1348"/>
      <c r="IW13" s="1348"/>
      <c r="IX13" s="1348"/>
      <c r="IY13" s="1348"/>
      <c r="IZ13" s="1365"/>
      <c r="JA13" s="1366"/>
      <c r="JB13" s="1367"/>
      <c r="JC13" s="163"/>
      <c r="JD13" s="164"/>
      <c r="JE13" s="786"/>
      <c r="JF13" s="158"/>
      <c r="JG13" s="165"/>
      <c r="JH13" s="165"/>
      <c r="JI13" s="917"/>
      <c r="JJ13" s="314"/>
      <c r="JK13" s="1368"/>
      <c r="JL13" s="988"/>
      <c r="JM13" s="1367"/>
      <c r="JN13" s="163"/>
      <c r="JO13" s="164"/>
      <c r="JP13" s="786"/>
      <c r="JQ13" s="158"/>
      <c r="JR13" s="165"/>
      <c r="JS13" s="165"/>
      <c r="JT13" s="917"/>
      <c r="JU13" s="314"/>
      <c r="JV13" s="1368"/>
      <c r="JW13" s="1364"/>
      <c r="JX13" s="1367"/>
      <c r="JY13" s="163"/>
      <c r="JZ13" s="164"/>
      <c r="KA13" s="786"/>
      <c r="KB13" s="158"/>
      <c r="KC13" s="165"/>
      <c r="KD13" s="165"/>
      <c r="KE13" s="917"/>
      <c r="KF13" s="314"/>
      <c r="KG13" s="1369"/>
      <c r="KH13" s="985"/>
      <c r="KI13" s="986"/>
      <c r="KJ13" s="1367"/>
      <c r="KK13" s="1367"/>
      <c r="KL13" s="1367"/>
      <c r="KM13" s="1367"/>
      <c r="KN13" s="1367"/>
      <c r="KO13" s="1367"/>
      <c r="KP13" s="1367"/>
      <c r="KQ13" s="1367"/>
      <c r="KR13" s="1367"/>
      <c r="KS13" s="1367"/>
      <c r="KT13" s="1367"/>
      <c r="KU13" s="1367"/>
      <c r="KV13" s="1093"/>
      <c r="KW13" s="1106"/>
      <c r="KX13" s="1036"/>
      <c r="KY13" s="1205"/>
      <c r="KZ13" s="1206"/>
      <c r="LA13" s="1207"/>
      <c r="LB13" s="1208"/>
      <c r="LC13" s="1209"/>
      <c r="LD13" s="1209"/>
      <c r="LE13" s="1210"/>
      <c r="LF13" s="1211"/>
      <c r="LG13" s="1370"/>
      <c r="LH13" s="1106"/>
      <c r="LI13" s="1036"/>
      <c r="LJ13" s="1205"/>
      <c r="LK13" s="1206"/>
      <c r="LL13" s="1207"/>
      <c r="LM13" s="1208"/>
      <c r="LN13" s="1209"/>
      <c r="LO13" s="1209"/>
      <c r="LP13" s="1210"/>
      <c r="LQ13" s="1211"/>
      <c r="LR13" s="1093"/>
      <c r="LS13" s="1106"/>
      <c r="LT13" s="1036"/>
      <c r="LU13" s="1050"/>
      <c r="LV13" s="1051"/>
      <c r="LW13" s="1047"/>
      <c r="LX13" s="1048"/>
      <c r="LY13" s="1049"/>
      <c r="LZ13" s="1049"/>
      <c r="MA13" s="1371"/>
      <c r="MB13" s="1187"/>
      <c r="MC13" s="1222"/>
      <c r="MD13" s="1106"/>
      <c r="ME13" s="1036"/>
      <c r="MF13" s="1205"/>
      <c r="MG13" s="1206"/>
      <c r="MH13" s="1207"/>
      <c r="MI13" s="1208"/>
      <c r="MJ13" s="1209"/>
      <c r="MK13" s="1209"/>
      <c r="ML13" s="1210"/>
      <c r="MM13" s="1211"/>
      <c r="MN13" s="1370"/>
      <c r="MO13" s="1370"/>
      <c r="MP13" s="1036"/>
      <c r="MQ13" s="1205"/>
      <c r="MR13" s="1206"/>
      <c r="MS13" s="1207"/>
      <c r="MT13" s="1208"/>
      <c r="MU13" s="1209"/>
      <c r="MV13" s="1209"/>
      <c r="MW13" s="1210"/>
      <c r="MX13" s="1211"/>
      <c r="MY13" s="1053"/>
      <c r="MZ13" s="1186"/>
      <c r="NA13" s="1036"/>
      <c r="NB13" s="1205"/>
      <c r="NC13" s="1206"/>
      <c r="ND13" s="1207"/>
      <c r="NE13" s="1208"/>
      <c r="NF13" s="1209"/>
      <c r="NG13" s="1209"/>
      <c r="NH13" s="1210"/>
      <c r="NI13" s="1211"/>
      <c r="NJ13" s="1053"/>
      <c r="NK13" s="1054"/>
      <c r="NL13" s="1036"/>
      <c r="NM13" s="1205"/>
      <c r="NN13" s="1206"/>
      <c r="NO13" s="1207"/>
      <c r="NP13" s="1208"/>
      <c r="NQ13" s="1209"/>
      <c r="NR13" s="1209"/>
      <c r="NS13" s="1210"/>
      <c r="NT13" s="1211"/>
      <c r="NU13" s="1053"/>
      <c r="NV13" s="1054"/>
      <c r="NW13" s="1036"/>
      <c r="NX13" s="1205"/>
      <c r="NY13" s="1206"/>
      <c r="NZ13" s="1207"/>
      <c r="OA13" s="1208"/>
      <c r="OB13" s="1209"/>
      <c r="OC13" s="1209"/>
      <c r="OD13" s="1210"/>
      <c r="OE13" s="1211"/>
      <c r="OF13" s="1212"/>
      <c r="OG13" s="1213"/>
      <c r="OH13" s="1214"/>
      <c r="OU13" s="1053"/>
      <c r="OV13" s="1053"/>
      <c r="OW13" s="1053"/>
      <c r="OX13" s="1036"/>
      <c r="OY13" s="1036"/>
      <c r="OZ13" s="1036"/>
      <c r="PA13" s="1036"/>
      <c r="PB13" s="1036"/>
      <c r="PC13" s="1036"/>
      <c r="PD13" s="1036"/>
      <c r="PE13" s="1036"/>
      <c r="PF13" s="1036"/>
      <c r="PG13" s="1036"/>
      <c r="PH13" s="1036"/>
      <c r="PI13" s="1036"/>
      <c r="PJ13" s="1036"/>
      <c r="PK13" s="1036"/>
      <c r="PL13" s="1036"/>
      <c r="PM13" s="1036"/>
      <c r="PN13" s="1036"/>
    </row>
    <row r="14" spans="1:432" ht="17.25" customHeight="1" x14ac:dyDescent="0.3">
      <c r="A14" s="1342"/>
      <c r="B14" s="1343"/>
      <c r="C14" s="1344"/>
      <c r="D14" s="1345"/>
      <c r="E14" s="1346"/>
      <c r="F14" s="1347"/>
      <c r="G14" s="1175"/>
      <c r="H14" s="1348"/>
      <c r="I14" s="1349"/>
      <c r="J14" s="1348"/>
      <c r="K14" s="1348"/>
      <c r="L14" s="1349"/>
      <c r="M14" s="1348"/>
      <c r="N14" s="1348"/>
      <c r="O14" s="1348"/>
      <c r="P14" s="1348"/>
      <c r="Q14" s="1349"/>
      <c r="R14" s="1348"/>
      <c r="S14" s="1348"/>
      <c r="T14" s="1348"/>
      <c r="U14" s="1348"/>
      <c r="V14" s="1348"/>
      <c r="W14" s="1348"/>
      <c r="X14" s="1348"/>
      <c r="Y14" s="1348"/>
      <c r="Z14" s="1349"/>
      <c r="AA14" s="1348"/>
      <c r="AB14" s="1348"/>
      <c r="AC14" s="1348"/>
      <c r="AD14" s="1350"/>
      <c r="AE14" s="1348"/>
      <c r="AF14" s="1348"/>
      <c r="AG14" s="1348"/>
      <c r="AH14" s="1348"/>
      <c r="AI14" s="1348"/>
      <c r="AJ14" s="1348"/>
      <c r="AK14" s="1349"/>
      <c r="AL14" s="1348"/>
      <c r="AM14" s="1348"/>
      <c r="AN14" s="1348"/>
      <c r="AO14" s="1350"/>
      <c r="AP14" s="1348"/>
      <c r="AQ14" s="1348"/>
      <c r="AR14" s="1348"/>
      <c r="AS14" s="1348"/>
      <c r="AT14" s="1348"/>
      <c r="AU14" s="1348"/>
      <c r="AV14" s="1349"/>
      <c r="AW14" s="1348"/>
      <c r="AX14" s="1348"/>
      <c r="AY14" s="1348"/>
      <c r="AZ14" s="1350"/>
      <c r="BA14" s="1348"/>
      <c r="BB14" s="1348"/>
      <c r="BC14" s="1348"/>
      <c r="BD14" s="1348"/>
      <c r="BE14" s="1348"/>
      <c r="BF14" s="1348"/>
      <c r="BG14" s="1349"/>
      <c r="BH14" s="1348"/>
      <c r="BI14" s="1348"/>
      <c r="BJ14" s="1348"/>
      <c r="BK14" s="1350"/>
      <c r="BL14" s="1348"/>
      <c r="BM14" s="1348"/>
      <c r="BN14" s="1348"/>
      <c r="BO14" s="1348"/>
      <c r="BP14" s="1348"/>
      <c r="BQ14" s="1348"/>
      <c r="BR14" s="1348"/>
      <c r="BS14" s="1348"/>
      <c r="BT14" s="1348"/>
      <c r="BU14" s="1348"/>
      <c r="BV14" s="1348"/>
      <c r="BW14" s="1348"/>
      <c r="BX14" s="1348"/>
      <c r="BY14" s="1348"/>
      <c r="BZ14" s="1348"/>
      <c r="CA14" s="1348"/>
      <c r="CB14" s="1348"/>
      <c r="CC14" s="1349"/>
      <c r="CD14" s="1348"/>
      <c r="CE14" s="1348"/>
      <c r="CF14" s="1348"/>
      <c r="CG14" s="1348"/>
      <c r="CH14" s="1397"/>
      <c r="CI14" s="1398"/>
      <c r="CJ14" s="1399"/>
      <c r="CK14" s="1348"/>
      <c r="CL14" s="1348"/>
      <c r="CM14" s="1348"/>
      <c r="CN14" s="1348"/>
      <c r="CO14" s="1348"/>
      <c r="CP14" s="1348"/>
      <c r="CQ14" s="1348"/>
      <c r="CR14" s="1348"/>
      <c r="CS14" s="1348"/>
      <c r="CT14" s="1348"/>
      <c r="CU14" s="1348"/>
      <c r="CV14" s="1349"/>
      <c r="CW14" s="1348"/>
      <c r="CX14" s="1348"/>
      <c r="CY14" s="1348"/>
      <c r="CZ14" s="1348"/>
      <c r="DA14" s="1352"/>
      <c r="DB14" s="1349"/>
      <c r="DC14" s="1348"/>
      <c r="DD14" s="163"/>
      <c r="DE14" s="164"/>
      <c r="DF14" s="164"/>
      <c r="DG14" s="158"/>
      <c r="DH14" s="165"/>
      <c r="DI14" s="165"/>
      <c r="DJ14" s="917"/>
      <c r="DK14" s="314"/>
      <c r="DL14" s="1348"/>
      <c r="DM14" s="1348"/>
      <c r="DN14" s="1348"/>
      <c r="DO14" s="1348"/>
      <c r="DP14" s="1348"/>
      <c r="DQ14" s="1348"/>
      <c r="DR14" s="1349"/>
      <c r="DS14" s="1348"/>
      <c r="DT14" s="1348"/>
      <c r="DU14" s="1348"/>
      <c r="DV14" s="1348"/>
      <c r="DW14" s="1348"/>
      <c r="DX14" s="1348"/>
      <c r="DY14" s="1348"/>
      <c r="DZ14" s="1348"/>
      <c r="EA14" s="1348"/>
      <c r="EB14" s="1348"/>
      <c r="EC14" s="1349"/>
      <c r="ED14" s="1348"/>
      <c r="EE14" s="1348"/>
      <c r="EF14" s="1348"/>
      <c r="EG14" s="1348"/>
      <c r="EH14" s="1353"/>
      <c r="EI14" s="1099"/>
      <c r="EJ14" s="1348"/>
      <c r="EK14" s="163"/>
      <c r="EL14" s="164"/>
      <c r="EM14" s="164"/>
      <c r="EN14" s="158"/>
      <c r="EO14" s="165"/>
      <c r="EP14" s="165"/>
      <c r="EQ14" s="917"/>
      <c r="ER14" s="314"/>
      <c r="ES14" s="1348"/>
      <c r="ET14" s="1348"/>
      <c r="EU14" s="1348"/>
      <c r="EV14" s="1348"/>
      <c r="EW14" s="1348"/>
      <c r="EX14" s="1348"/>
      <c r="EY14" s="1349"/>
      <c r="EZ14" s="1348"/>
      <c r="FA14" s="1348"/>
      <c r="FB14" s="1348"/>
      <c r="FC14" s="1348"/>
      <c r="FD14" s="1354"/>
      <c r="FE14" s="1355"/>
      <c r="FF14" s="162"/>
      <c r="FG14" s="163"/>
      <c r="FH14" s="164"/>
      <c r="FI14" s="164"/>
      <c r="FJ14" s="158"/>
      <c r="FK14" s="165"/>
      <c r="FL14" s="165"/>
      <c r="FM14" s="917"/>
      <c r="FN14" s="314"/>
      <c r="FO14" s="1353"/>
      <c r="FP14" s="988"/>
      <c r="FQ14" s="1348"/>
      <c r="FR14" s="163"/>
      <c r="FS14" s="164"/>
      <c r="FT14" s="164"/>
      <c r="FU14" s="158"/>
      <c r="FV14" s="165"/>
      <c r="FW14" s="165"/>
      <c r="FX14" s="917"/>
      <c r="FY14" s="314"/>
      <c r="FZ14" s="1400"/>
      <c r="GA14" s="1401"/>
      <c r="GB14" s="1399"/>
      <c r="GC14" s="1348"/>
      <c r="GD14" s="1348"/>
      <c r="GE14" s="1348"/>
      <c r="GF14" s="1348"/>
      <c r="GG14" s="1348"/>
      <c r="GH14" s="1348"/>
      <c r="GI14" s="1348"/>
      <c r="GJ14" s="1348"/>
      <c r="GK14" s="1348"/>
      <c r="GL14" s="1348"/>
      <c r="GM14" s="1348"/>
      <c r="GN14" s="1348"/>
      <c r="GO14" s="1348"/>
      <c r="GP14" s="1348"/>
      <c r="GQ14" s="1348"/>
      <c r="GR14" s="1349"/>
      <c r="GS14" s="1348"/>
      <c r="GT14" s="1348"/>
      <c r="GU14" s="1348"/>
      <c r="GV14" s="1348"/>
      <c r="GW14" s="1356"/>
      <c r="GX14" s="1357"/>
      <c r="GY14" s="1348"/>
      <c r="GZ14" s="1358"/>
      <c r="HA14" s="1359"/>
      <c r="HB14" s="786"/>
      <c r="HC14" s="1360"/>
      <c r="HD14" s="1361"/>
      <c r="HE14" s="1361"/>
      <c r="HF14" s="1362"/>
      <c r="HG14" s="1363"/>
      <c r="HH14" s="988"/>
      <c r="HI14" s="1348"/>
      <c r="HJ14" s="1348"/>
      <c r="HK14" s="1348"/>
      <c r="HL14" s="1348"/>
      <c r="HM14" s="1348"/>
      <c r="HN14" s="1349"/>
      <c r="HO14" s="1348"/>
      <c r="HP14" s="1348"/>
      <c r="HQ14" s="1348"/>
      <c r="HR14" s="1348"/>
      <c r="HS14" s="1348"/>
      <c r="HT14" s="1348"/>
      <c r="HU14" s="1348"/>
      <c r="HV14" s="1348"/>
      <c r="HW14" s="1348"/>
      <c r="HX14" s="1348"/>
      <c r="HY14" s="1349"/>
      <c r="HZ14" s="1348"/>
      <c r="IA14" s="1348"/>
      <c r="IB14" s="1348"/>
      <c r="IC14" s="1348"/>
      <c r="ID14" s="1364"/>
      <c r="IE14" s="1099"/>
      <c r="IF14" s="1348"/>
      <c r="IG14" s="163"/>
      <c r="IH14" s="164"/>
      <c r="II14" s="786"/>
      <c r="IJ14" s="158"/>
      <c r="IK14" s="165"/>
      <c r="IL14" s="165"/>
      <c r="IM14" s="917"/>
      <c r="IN14" s="314"/>
      <c r="IO14" s="1353"/>
      <c r="IP14" s="1099"/>
      <c r="IQ14" s="1099"/>
      <c r="IR14" s="1348"/>
      <c r="IS14" s="1348"/>
      <c r="IT14" s="1348"/>
      <c r="IU14" s="1349"/>
      <c r="IV14" s="1348"/>
      <c r="IW14" s="1348"/>
      <c r="IX14" s="1348"/>
      <c r="IY14" s="1348"/>
      <c r="IZ14" s="1365"/>
      <c r="JA14" s="1366"/>
      <c r="JB14" s="1367"/>
      <c r="JC14" s="163"/>
      <c r="JD14" s="164"/>
      <c r="JE14" s="786"/>
      <c r="JF14" s="158"/>
      <c r="JG14" s="165"/>
      <c r="JH14" s="165"/>
      <c r="JI14" s="917"/>
      <c r="JJ14" s="314"/>
      <c r="JK14" s="1368"/>
      <c r="JL14" s="988"/>
      <c r="JM14" s="1367"/>
      <c r="JN14" s="163"/>
      <c r="JO14" s="164"/>
      <c r="JP14" s="786"/>
      <c r="JQ14" s="158"/>
      <c r="JR14" s="165"/>
      <c r="JS14" s="165"/>
      <c r="JT14" s="917"/>
      <c r="JU14" s="314"/>
      <c r="JV14" s="1368"/>
      <c r="JW14" s="1364"/>
      <c r="JX14" s="1367"/>
      <c r="JY14" s="163"/>
      <c r="JZ14" s="164"/>
      <c r="KA14" s="786"/>
      <c r="KB14" s="158"/>
      <c r="KC14" s="165"/>
      <c r="KD14" s="165"/>
      <c r="KE14" s="917"/>
      <c r="KF14" s="314"/>
      <c r="KG14" s="1369"/>
      <c r="KH14" s="985"/>
      <c r="KI14" s="986"/>
      <c r="KJ14" s="1367"/>
      <c r="KK14" s="1367"/>
      <c r="KL14" s="1367"/>
      <c r="KM14" s="1367"/>
      <c r="KN14" s="1367"/>
      <c r="KO14" s="1367"/>
      <c r="KP14" s="1367"/>
      <c r="KQ14" s="1367"/>
      <c r="KR14" s="1367"/>
      <c r="KS14" s="1367"/>
      <c r="KT14" s="1367"/>
      <c r="KU14" s="1367"/>
      <c r="KV14" s="1093"/>
      <c r="KW14" s="1106"/>
      <c r="KX14" s="1036"/>
      <c r="KY14" s="1205"/>
      <c r="KZ14" s="1206"/>
      <c r="LA14" s="1207"/>
      <c r="LB14" s="1208"/>
      <c r="LC14" s="1209"/>
      <c r="LD14" s="1209"/>
      <c r="LE14" s="1210"/>
      <c r="LF14" s="1211"/>
      <c r="LG14" s="1370"/>
      <c r="LH14" s="1106"/>
      <c r="LI14" s="1036"/>
      <c r="LJ14" s="1205"/>
      <c r="LK14" s="1206"/>
      <c r="LL14" s="1207"/>
      <c r="LM14" s="1208"/>
      <c r="LN14" s="1209"/>
      <c r="LO14" s="1209"/>
      <c r="LP14" s="1210"/>
      <c r="LQ14" s="1211"/>
      <c r="LR14" s="1093"/>
      <c r="LS14" s="1106"/>
      <c r="LT14" s="1036"/>
      <c r="LU14" s="1050"/>
      <c r="LV14" s="1051"/>
      <c r="LW14" s="1047"/>
      <c r="LX14" s="1048"/>
      <c r="LY14" s="1049"/>
      <c r="LZ14" s="1049"/>
      <c r="MA14" s="1371"/>
      <c r="MB14" s="1187"/>
      <c r="MC14" s="1222"/>
      <c r="MD14" s="1106"/>
      <c r="ME14" s="1036"/>
      <c r="MF14" s="1205"/>
      <c r="MG14" s="1206"/>
      <c r="MH14" s="1207"/>
      <c r="MI14" s="1208"/>
      <c r="MJ14" s="1209"/>
      <c r="MK14" s="1209"/>
      <c r="ML14" s="1210"/>
      <c r="MM14" s="1211"/>
      <c r="MN14" s="1370"/>
      <c r="MO14" s="1370"/>
      <c r="MP14" s="1036"/>
      <c r="MQ14" s="1205"/>
      <c r="MR14" s="1206"/>
      <c r="MS14" s="1207"/>
      <c r="MT14" s="1208"/>
      <c r="MU14" s="1209"/>
      <c r="MV14" s="1209"/>
      <c r="MW14" s="1210"/>
      <c r="MX14" s="1211"/>
      <c r="MY14" s="1053"/>
      <c r="MZ14" s="1186"/>
      <c r="NA14" s="1036"/>
      <c r="NB14" s="1205"/>
      <c r="NC14" s="1206"/>
      <c r="ND14" s="1207"/>
      <c r="NE14" s="1208"/>
      <c r="NF14" s="1209"/>
      <c r="NG14" s="1209"/>
      <c r="NH14" s="1210"/>
      <c r="NI14" s="1211"/>
      <c r="NJ14" s="1053"/>
      <c r="NK14" s="1054"/>
      <c r="NL14" s="1036"/>
      <c r="NM14" s="1205"/>
      <c r="NN14" s="1206"/>
      <c r="NO14" s="1207"/>
      <c r="NP14" s="1208"/>
      <c r="NQ14" s="1209"/>
      <c r="NR14" s="1209"/>
      <c r="NS14" s="1210"/>
      <c r="NT14" s="1211"/>
      <c r="NU14" s="1053"/>
      <c r="NV14" s="1054"/>
      <c r="NW14" s="1036"/>
      <c r="NX14" s="1205"/>
      <c r="NY14" s="1206"/>
      <c r="NZ14" s="1207"/>
      <c r="OA14" s="1208"/>
      <c r="OB14" s="1209"/>
      <c r="OC14" s="1209"/>
      <c r="OD14" s="1210"/>
      <c r="OE14" s="1211"/>
      <c r="OF14" s="1212"/>
      <c r="OG14" s="1213"/>
      <c r="OH14" s="1214"/>
      <c r="OU14" s="1053"/>
      <c r="OV14" s="1053"/>
      <c r="OW14" s="1053"/>
      <c r="OX14" s="1036"/>
      <c r="OY14" s="1036"/>
      <c r="OZ14" s="1036"/>
      <c r="PA14" s="1036"/>
      <c r="PB14" s="1036"/>
      <c r="PC14" s="1036"/>
      <c r="PD14" s="1036"/>
      <c r="PE14" s="1036"/>
      <c r="PF14" s="1036"/>
      <c r="PG14" s="1036"/>
      <c r="PH14" s="1036"/>
      <c r="PI14" s="1036"/>
      <c r="PJ14" s="1036"/>
      <c r="PK14" s="1036"/>
      <c r="PL14" s="1036"/>
      <c r="PM14" s="1036"/>
      <c r="PN14" s="1036"/>
    </row>
    <row r="15" spans="1:432" ht="17.25" customHeight="1" x14ac:dyDescent="0.3">
      <c r="A15" s="1342"/>
      <c r="B15" s="1343"/>
      <c r="C15" s="1344"/>
      <c r="D15" s="1345"/>
      <c r="E15" s="1346"/>
      <c r="F15" s="1347"/>
      <c r="G15" s="1175"/>
      <c r="H15" s="1348"/>
      <c r="I15" s="1349"/>
      <c r="J15" s="1348"/>
      <c r="K15" s="1348"/>
      <c r="L15" s="1349"/>
      <c r="M15" s="1348"/>
      <c r="N15" s="1348"/>
      <c r="O15" s="1348"/>
      <c r="P15" s="1348"/>
      <c r="Q15" s="1349"/>
      <c r="R15" s="1348"/>
      <c r="S15" s="1348"/>
      <c r="T15" s="1348"/>
      <c r="U15" s="1348"/>
      <c r="V15" s="1348"/>
      <c r="W15" s="1348"/>
      <c r="X15" s="1348"/>
      <c r="Y15" s="1348"/>
      <c r="Z15" s="1349"/>
      <c r="AA15" s="1348"/>
      <c r="AB15" s="1348"/>
      <c r="AC15" s="1348"/>
      <c r="AD15" s="1350"/>
      <c r="AE15" s="1348"/>
      <c r="AF15" s="1348"/>
      <c r="AG15" s="1348"/>
      <c r="AH15" s="1348"/>
      <c r="AI15" s="1348"/>
      <c r="AJ15" s="1348"/>
      <c r="AK15" s="1349"/>
      <c r="AL15" s="1348"/>
      <c r="AM15" s="1348"/>
      <c r="AN15" s="1348"/>
      <c r="AO15" s="1350"/>
      <c r="AP15" s="1348"/>
      <c r="AQ15" s="1348"/>
      <c r="AR15" s="1348"/>
      <c r="AS15" s="1348"/>
      <c r="AT15" s="1348"/>
      <c r="AU15" s="1348"/>
      <c r="AV15" s="1349"/>
      <c r="AW15" s="1348"/>
      <c r="AX15" s="1348"/>
      <c r="AY15" s="1348"/>
      <c r="AZ15" s="1350"/>
      <c r="BA15" s="1348"/>
      <c r="BB15" s="1348"/>
      <c r="BC15" s="1348"/>
      <c r="BD15" s="1348"/>
      <c r="BE15" s="1348"/>
      <c r="BF15" s="1348"/>
      <c r="BG15" s="1349"/>
      <c r="BH15" s="1348"/>
      <c r="BI15" s="1348"/>
      <c r="BJ15" s="1348"/>
      <c r="BK15" s="1350"/>
      <c r="BL15" s="1348"/>
      <c r="BM15" s="1348"/>
      <c r="BN15" s="1348"/>
      <c r="BO15" s="1348"/>
      <c r="BP15" s="1348"/>
      <c r="BQ15" s="1348"/>
      <c r="BR15" s="1348"/>
      <c r="BS15" s="1348"/>
      <c r="BT15" s="1348"/>
      <c r="BU15" s="1348"/>
      <c r="BV15" s="1348"/>
      <c r="BW15" s="1348"/>
      <c r="BX15" s="1348"/>
      <c r="BY15" s="1348"/>
      <c r="BZ15" s="1348"/>
      <c r="CA15" s="1348"/>
      <c r="CB15" s="1348"/>
      <c r="CC15" s="1349"/>
      <c r="CD15" s="1348"/>
      <c r="CE15" s="1348"/>
      <c r="CF15" s="1348"/>
      <c r="CG15" s="1348"/>
      <c r="CH15" s="1397"/>
      <c r="CI15" s="1398"/>
      <c r="CJ15" s="1399"/>
      <c r="CK15" s="1348"/>
      <c r="CL15" s="1348"/>
      <c r="CM15" s="1348"/>
      <c r="CN15" s="1348"/>
      <c r="CO15" s="1348"/>
      <c r="CP15" s="1348"/>
      <c r="CQ15" s="1348"/>
      <c r="CR15" s="1348"/>
      <c r="CS15" s="1348"/>
      <c r="CT15" s="1348"/>
      <c r="CU15" s="1348"/>
      <c r="CV15" s="1349"/>
      <c r="CW15" s="1348"/>
      <c r="CX15" s="1348"/>
      <c r="CY15" s="1348"/>
      <c r="CZ15" s="1348"/>
      <c r="DA15" s="1352"/>
      <c r="DB15" s="1349"/>
      <c r="DC15" s="1348"/>
      <c r="DD15" s="163"/>
      <c r="DE15" s="164"/>
      <c r="DF15" s="164"/>
      <c r="DG15" s="158"/>
      <c r="DH15" s="165"/>
      <c r="DI15" s="165"/>
      <c r="DJ15" s="917"/>
      <c r="DK15" s="314"/>
      <c r="DL15" s="1348"/>
      <c r="DM15" s="1348"/>
      <c r="DN15" s="1348"/>
      <c r="DO15" s="1348"/>
      <c r="DP15" s="1348"/>
      <c r="DQ15" s="1348"/>
      <c r="DR15" s="1349"/>
      <c r="DS15" s="1348"/>
      <c r="DT15" s="1348"/>
      <c r="DU15" s="1348"/>
      <c r="DV15" s="1348"/>
      <c r="DW15" s="1348"/>
      <c r="DX15" s="1348"/>
      <c r="DY15" s="1348"/>
      <c r="DZ15" s="1348"/>
      <c r="EA15" s="1348"/>
      <c r="EB15" s="1348"/>
      <c r="EC15" s="1349"/>
      <c r="ED15" s="1348"/>
      <c r="EE15" s="1348"/>
      <c r="EF15" s="1348"/>
      <c r="EG15" s="1348"/>
      <c r="EH15" s="1353"/>
      <c r="EI15" s="1099"/>
      <c r="EJ15" s="1348"/>
      <c r="EK15" s="163"/>
      <c r="EL15" s="164"/>
      <c r="EM15" s="164"/>
      <c r="EN15" s="158"/>
      <c r="EO15" s="165"/>
      <c r="EP15" s="165"/>
      <c r="EQ15" s="917"/>
      <c r="ER15" s="314"/>
      <c r="ES15" s="1348"/>
      <c r="ET15" s="1348"/>
      <c r="EU15" s="1348"/>
      <c r="EV15" s="1348"/>
      <c r="EW15" s="1348"/>
      <c r="EX15" s="1348"/>
      <c r="EY15" s="1349"/>
      <c r="EZ15" s="1348"/>
      <c r="FA15" s="1348"/>
      <c r="FB15" s="1348"/>
      <c r="FC15" s="1348"/>
      <c r="FD15" s="1354"/>
      <c r="FE15" s="1355"/>
      <c r="FF15" s="162"/>
      <c r="FG15" s="163"/>
      <c r="FH15" s="164"/>
      <c r="FI15" s="164"/>
      <c r="FJ15" s="158"/>
      <c r="FK15" s="165"/>
      <c r="FL15" s="165"/>
      <c r="FM15" s="917"/>
      <c r="FN15" s="314"/>
      <c r="FO15" s="1353"/>
      <c r="FP15" s="988"/>
      <c r="FQ15" s="1348"/>
      <c r="FR15" s="163"/>
      <c r="FS15" s="164"/>
      <c r="FT15" s="164"/>
      <c r="FU15" s="158"/>
      <c r="FV15" s="165"/>
      <c r="FW15" s="165"/>
      <c r="FX15" s="917"/>
      <c r="FY15" s="314"/>
      <c r="FZ15" s="1400"/>
      <c r="GA15" s="1401"/>
      <c r="GB15" s="1399"/>
      <c r="GC15" s="1348"/>
      <c r="GD15" s="1348"/>
      <c r="GE15" s="1348"/>
      <c r="GF15" s="1348"/>
      <c r="GG15" s="1348"/>
      <c r="GH15" s="1348"/>
      <c r="GI15" s="1348"/>
      <c r="GJ15" s="1348"/>
      <c r="GK15" s="1348"/>
      <c r="GL15" s="1348"/>
      <c r="GM15" s="1348"/>
      <c r="GN15" s="1348"/>
      <c r="GO15" s="1348"/>
      <c r="GP15" s="1348"/>
      <c r="GQ15" s="1348"/>
      <c r="GR15" s="1349"/>
      <c r="GS15" s="1348"/>
      <c r="GT15" s="1348"/>
      <c r="GU15" s="1348"/>
      <c r="GV15" s="1348"/>
      <c r="GW15" s="1356"/>
      <c r="GX15" s="1357"/>
      <c r="GY15" s="1348"/>
      <c r="GZ15" s="1358"/>
      <c r="HA15" s="1359"/>
      <c r="HB15" s="786"/>
      <c r="HC15" s="1360"/>
      <c r="HD15" s="1361"/>
      <c r="HE15" s="1361"/>
      <c r="HF15" s="1362"/>
      <c r="HG15" s="1363"/>
      <c r="HH15" s="988"/>
      <c r="HI15" s="1348"/>
      <c r="HJ15" s="1348"/>
      <c r="HK15" s="1348"/>
      <c r="HL15" s="1348"/>
      <c r="HM15" s="1348"/>
      <c r="HN15" s="1349"/>
      <c r="HO15" s="1348"/>
      <c r="HP15" s="1348"/>
      <c r="HQ15" s="1348"/>
      <c r="HR15" s="1348"/>
      <c r="HS15" s="1348"/>
      <c r="HT15" s="1348"/>
      <c r="HU15" s="1348"/>
      <c r="HV15" s="1348"/>
      <c r="HW15" s="1348"/>
      <c r="HX15" s="1348"/>
      <c r="HY15" s="1349"/>
      <c r="HZ15" s="1348"/>
      <c r="IA15" s="1348"/>
      <c r="IB15" s="1348"/>
      <c r="IC15" s="1348"/>
      <c r="ID15" s="1364"/>
      <c r="IE15" s="1099"/>
      <c r="IF15" s="1348"/>
      <c r="IG15" s="163"/>
      <c r="IH15" s="164"/>
      <c r="II15" s="786"/>
      <c r="IJ15" s="158"/>
      <c r="IK15" s="165"/>
      <c r="IL15" s="165"/>
      <c r="IM15" s="917"/>
      <c r="IN15" s="314"/>
      <c r="IO15" s="1353"/>
      <c r="IP15" s="1099"/>
      <c r="IQ15" s="1099"/>
      <c r="IR15" s="1348"/>
      <c r="IS15" s="1348"/>
      <c r="IT15" s="1348"/>
      <c r="IU15" s="1349"/>
      <c r="IV15" s="1348"/>
      <c r="IW15" s="1348"/>
      <c r="IX15" s="1348"/>
      <c r="IY15" s="1348"/>
      <c r="IZ15" s="1365"/>
      <c r="JA15" s="1366"/>
      <c r="JB15" s="1367"/>
      <c r="JC15" s="163"/>
      <c r="JD15" s="164"/>
      <c r="JE15" s="786"/>
      <c r="JF15" s="158"/>
      <c r="JG15" s="165"/>
      <c r="JH15" s="165"/>
      <c r="JI15" s="917"/>
      <c r="JJ15" s="314"/>
      <c r="JK15" s="1368"/>
      <c r="JL15" s="988"/>
      <c r="JM15" s="1367"/>
      <c r="JN15" s="163"/>
      <c r="JO15" s="164"/>
      <c r="JP15" s="786"/>
      <c r="JQ15" s="158"/>
      <c r="JR15" s="165"/>
      <c r="JS15" s="165"/>
      <c r="JT15" s="917"/>
      <c r="JU15" s="314"/>
      <c r="JV15" s="1368"/>
      <c r="JW15" s="1364"/>
      <c r="JX15" s="1367"/>
      <c r="JY15" s="163"/>
      <c r="JZ15" s="164"/>
      <c r="KA15" s="786"/>
      <c r="KB15" s="158"/>
      <c r="KC15" s="165"/>
      <c r="KD15" s="165"/>
      <c r="KE15" s="917"/>
      <c r="KF15" s="314"/>
      <c r="KG15" s="1369"/>
      <c r="KH15" s="985"/>
      <c r="KI15" s="986"/>
      <c r="KJ15" s="1367"/>
      <c r="KK15" s="1367"/>
      <c r="KL15" s="1367"/>
      <c r="KM15" s="1367"/>
      <c r="KN15" s="1367"/>
      <c r="KO15" s="1367"/>
      <c r="KP15" s="1367"/>
      <c r="KQ15" s="1367"/>
      <c r="KR15" s="1367"/>
      <c r="KS15" s="1367"/>
      <c r="KT15" s="1367"/>
      <c r="KU15" s="1367"/>
      <c r="KV15" s="1093"/>
      <c r="KW15" s="1106"/>
      <c r="KX15" s="1036"/>
      <c r="KY15" s="1205"/>
      <c r="KZ15" s="1206"/>
      <c r="LA15" s="1207"/>
      <c r="LB15" s="1208"/>
      <c r="LC15" s="1209"/>
      <c r="LD15" s="1209"/>
      <c r="LE15" s="1210"/>
      <c r="LF15" s="1211"/>
      <c r="LG15" s="1370"/>
      <c r="LH15" s="1106"/>
      <c r="LI15" s="1036"/>
      <c r="LJ15" s="1205"/>
      <c r="LK15" s="1206"/>
      <c r="LL15" s="1207"/>
      <c r="LM15" s="1208"/>
      <c r="LN15" s="1209"/>
      <c r="LO15" s="1209"/>
      <c r="LP15" s="1210"/>
      <c r="LQ15" s="1211"/>
      <c r="LR15" s="1093"/>
      <c r="LS15" s="1106"/>
      <c r="LT15" s="1036"/>
      <c r="LU15" s="1050"/>
      <c r="LV15" s="1051"/>
      <c r="LW15" s="1047"/>
      <c r="LX15" s="1048"/>
      <c r="LY15" s="1049"/>
      <c r="LZ15" s="1049"/>
      <c r="MA15" s="1371"/>
      <c r="MB15" s="1187"/>
      <c r="MC15" s="1222"/>
      <c r="MD15" s="1106"/>
      <c r="ME15" s="1036"/>
      <c r="MF15" s="1205"/>
      <c r="MG15" s="1206"/>
      <c r="MH15" s="1207"/>
      <c r="MI15" s="1208"/>
      <c r="MJ15" s="1209"/>
      <c r="MK15" s="1209"/>
      <c r="ML15" s="1210"/>
      <c r="MM15" s="1211"/>
      <c r="MN15" s="1370"/>
      <c r="MO15" s="1370"/>
      <c r="MP15" s="1036"/>
      <c r="MQ15" s="1205"/>
      <c r="MR15" s="1206"/>
      <c r="MS15" s="1207"/>
      <c r="MT15" s="1208"/>
      <c r="MU15" s="1209"/>
      <c r="MV15" s="1209"/>
      <c r="MW15" s="1210"/>
      <c r="MX15" s="1211"/>
      <c r="MY15" s="1053"/>
      <c r="MZ15" s="1186"/>
      <c r="NA15" s="1036"/>
      <c r="NB15" s="1205"/>
      <c r="NC15" s="1206"/>
      <c r="ND15" s="1207"/>
      <c r="NE15" s="1208"/>
      <c r="NF15" s="1209"/>
      <c r="NG15" s="1209"/>
      <c r="NH15" s="1210"/>
      <c r="NI15" s="1211"/>
      <c r="NJ15" s="1053"/>
      <c r="NK15" s="1054"/>
      <c r="NL15" s="1036"/>
      <c r="NM15" s="1205"/>
      <c r="NN15" s="1206"/>
      <c r="NO15" s="1207"/>
      <c r="NP15" s="1208"/>
      <c r="NQ15" s="1209"/>
      <c r="NR15" s="1209"/>
      <c r="NS15" s="1210"/>
      <c r="NT15" s="1211"/>
      <c r="NU15" s="1053"/>
      <c r="NV15" s="1054"/>
      <c r="NW15" s="1036"/>
      <c r="NX15" s="1205"/>
      <c r="NY15" s="1206"/>
      <c r="NZ15" s="1207"/>
      <c r="OA15" s="1208"/>
      <c r="OB15" s="1209"/>
      <c r="OC15" s="1209"/>
      <c r="OD15" s="1210"/>
      <c r="OE15" s="1211"/>
      <c r="OF15" s="1212"/>
      <c r="OG15" s="1213"/>
      <c r="OH15" s="1214"/>
      <c r="OU15" s="1053"/>
      <c r="OV15" s="1053"/>
      <c r="OW15" s="1053"/>
      <c r="OX15" s="1036"/>
      <c r="OY15" s="1036"/>
      <c r="OZ15" s="1036"/>
      <c r="PA15" s="1036"/>
      <c r="PB15" s="1036"/>
      <c r="PC15" s="1036"/>
      <c r="PD15" s="1036"/>
      <c r="PE15" s="1036"/>
      <c r="PF15" s="1036"/>
      <c r="PG15" s="1036"/>
      <c r="PH15" s="1036"/>
      <c r="PI15" s="1036"/>
      <c r="PJ15" s="1036"/>
      <c r="PK15" s="1036"/>
      <c r="PL15" s="1036"/>
      <c r="PM15" s="1036"/>
      <c r="PN15" s="1036"/>
    </row>
    <row r="16" spans="1:432" ht="17.25" customHeight="1" x14ac:dyDescent="0.3">
      <c r="A16" s="781"/>
      <c r="B16" s="955" t="s">
        <v>390</v>
      </c>
      <c r="C16" s="968" t="s">
        <v>1226</v>
      </c>
      <c r="D16" s="956" t="s">
        <v>1188</v>
      </c>
      <c r="E16" s="957" t="s">
        <v>1189</v>
      </c>
      <c r="F16" s="471" t="s">
        <v>1232</v>
      </c>
      <c r="G16" s="979" t="s">
        <v>1229</v>
      </c>
      <c r="H16" s="20"/>
      <c r="I16" s="273" t="s">
        <v>550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96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969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969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969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313"/>
      <c r="DB16" s="273"/>
      <c r="DC16" s="20"/>
      <c r="DD16" s="6"/>
      <c r="DE16" s="104"/>
      <c r="DF16" s="104"/>
      <c r="DG16" s="540"/>
      <c r="DH16" s="539"/>
      <c r="DI16" s="539"/>
      <c r="DJ16" s="12"/>
      <c r="DK16" s="488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970"/>
      <c r="EI16" s="420"/>
      <c r="EJ16" s="20"/>
      <c r="EK16" s="6"/>
      <c r="EL16" s="104"/>
      <c r="EM16" s="104"/>
      <c r="EN16" s="540"/>
      <c r="EO16" s="539"/>
      <c r="EP16" s="539"/>
      <c r="EQ16" s="12"/>
      <c r="ER16" s="488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893"/>
      <c r="FE16" s="409"/>
      <c r="FF16" s="5"/>
      <c r="FG16" s="6"/>
      <c r="FH16" s="104"/>
      <c r="FI16" s="104"/>
      <c r="FJ16" s="540"/>
      <c r="FK16" s="539"/>
      <c r="FL16" s="539"/>
      <c r="FM16" s="12"/>
      <c r="FN16" s="488"/>
      <c r="FO16" s="970"/>
      <c r="FP16" s="699"/>
      <c r="FQ16" s="20"/>
      <c r="FR16" s="6"/>
      <c r="FS16" s="104"/>
      <c r="FT16" s="104"/>
      <c r="FU16" s="540"/>
      <c r="FV16" s="539"/>
      <c r="FW16" s="539"/>
      <c r="FX16" s="12"/>
      <c r="FY16" s="488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97">
        <v>7.3</v>
      </c>
      <c r="GM16" s="699">
        <v>6</v>
      </c>
      <c r="GN16" s="699"/>
      <c r="GO16" s="6">
        <f t="shared" ref="GO16" si="351">ROUND((GL16*0.4+GM16*0.6),1)</f>
        <v>6.5</v>
      </c>
      <c r="GP16" s="104">
        <f t="shared" ref="GP16" si="352">ROUND(MAX((GL16*0.4+GM16*0.6),(GL16*0.4+GN16*0.6)),1)</f>
        <v>6.5</v>
      </c>
      <c r="GQ16" s="784" t="str">
        <f t="shared" ref="GQ16" si="353">TEXT(GP16,"0.0")</f>
        <v>6.5</v>
      </c>
      <c r="GR16" s="540" t="str">
        <f t="shared" ref="GR16" si="354">IF(GP16&gt;=8.5,"A",IF(GP16&gt;=8,"B+",IF(GP16&gt;=7,"B",IF(GP16&gt;=6.5,"C+",IF(GP16&gt;=5.5,"C",IF(GP16&gt;=5,"D+",IF(GP16&gt;=4,"D","F")))))))</f>
        <v>C+</v>
      </c>
      <c r="GS16" s="539">
        <f t="shared" ref="GS16" si="355">IF(GR16="A",4,IF(GR16="B+",3.5,IF(GR16="B",3,IF(GR16="C+",2.5,IF(GR16="C",2,IF(GR16="D+",1.5,IF(GR16="D",1,0)))))))</f>
        <v>2.5</v>
      </c>
      <c r="GT16" s="539" t="str">
        <f t="shared" ref="GT16" si="356">TEXT(GS16,"0.0")</f>
        <v>2.5</v>
      </c>
      <c r="GU16" s="12">
        <v>2</v>
      </c>
      <c r="GV16" s="488">
        <v>2</v>
      </c>
      <c r="GW16" s="297">
        <v>8.4</v>
      </c>
      <c r="GX16" s="699">
        <v>2</v>
      </c>
      <c r="GY16" s="701">
        <v>9</v>
      </c>
      <c r="GZ16" s="900">
        <f t="shared" si="272"/>
        <v>4.5999999999999996</v>
      </c>
      <c r="HA16" s="902">
        <f t="shared" si="273"/>
        <v>8.8000000000000007</v>
      </c>
      <c r="HB16" s="784" t="str">
        <f t="shared" si="274"/>
        <v>8.8</v>
      </c>
      <c r="HC16" s="906" t="str">
        <f t="shared" ref="HC16:HC18" si="357">IF(HA16&gt;=8.5,"A",IF(HA16&gt;=8,"B+",IF(HA16&gt;=7,"B",IF(HA16&gt;=6.5,"C+",IF(HA16&gt;=5.5,"C",IF(HA16&gt;=5,"D+",IF(HA16&gt;=4,"D","F")))))))</f>
        <v>A</v>
      </c>
      <c r="HD16" s="908">
        <f t="shared" ref="HD16:HD18" si="358">IF(HC16="A",4,IF(HC16="B+",3.5,IF(HC16="B",3,IF(HC16="C+",2.5,IF(HC16="C",2,IF(HC16="D+",1.5,IF(HC16="D",1,0)))))))</f>
        <v>4</v>
      </c>
      <c r="HE16" s="908" t="str">
        <f t="shared" ref="HE16:HE18" si="359">TEXT(HD16,"0.0")</f>
        <v>4.0</v>
      </c>
      <c r="HF16" s="729">
        <v>2</v>
      </c>
      <c r="HG16" s="971">
        <v>2</v>
      </c>
      <c r="HH16" s="297">
        <v>8.6</v>
      </c>
      <c r="HI16" s="699">
        <v>7</v>
      </c>
      <c r="HJ16" s="20"/>
      <c r="HK16" s="6">
        <f t="shared" ref="HK16" si="360">ROUND((HH16*0.4+HI16*0.6),1)</f>
        <v>7.6</v>
      </c>
      <c r="HL16" s="104">
        <f t="shared" ref="HL16" si="361">ROUND(MAX((HH16*0.4+HI16*0.6),(HH16*0.4+HJ16*0.6)),1)</f>
        <v>7.6</v>
      </c>
      <c r="HM16" s="784" t="str">
        <f t="shared" ref="HM16:HM18" si="362">TEXT(HL16,"0.0")</f>
        <v>7.6</v>
      </c>
      <c r="HN16" s="540" t="str">
        <f t="shared" ref="HN16" si="363">IF(HL16&gt;=8.5,"A",IF(HL16&gt;=8,"B+",IF(HL16&gt;=7,"B",IF(HL16&gt;=6.5,"C+",IF(HL16&gt;=5.5,"C",IF(HL16&gt;=5,"D+",IF(HL16&gt;=4,"D","F")))))))</f>
        <v>B</v>
      </c>
      <c r="HO16" s="539">
        <f t="shared" ref="HO16:HO18" si="364">IF(HN16="A",4,IF(HN16="B+",3.5,IF(HN16="B",3,IF(HN16="C+",2.5,IF(HN16="C",2,IF(HN16="D+",1.5,IF(HN16="D",1,0)))))))</f>
        <v>3</v>
      </c>
      <c r="HP16" s="539" t="str">
        <f t="shared" ref="HP16:HP18" si="365">TEXT(HO16,"0.0")</f>
        <v>3.0</v>
      </c>
      <c r="HQ16" s="12">
        <v>3</v>
      </c>
      <c r="HR16" s="488">
        <v>3</v>
      </c>
      <c r="HS16" s="972">
        <v>0</v>
      </c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970">
        <v>8</v>
      </c>
      <c r="IP16" s="420">
        <v>8</v>
      </c>
      <c r="IQ16" s="420"/>
      <c r="IR16" s="6">
        <f>ROUND((IO16*0.4+IP16*0.6),1)</f>
        <v>8</v>
      </c>
      <c r="IS16" s="104">
        <f t="shared" ref="IS16:IS18" si="366">ROUND(MAX((IO16*0.4+IP16*0.6),(IO16*0.4+IQ16*0.6)),1)</f>
        <v>8</v>
      </c>
      <c r="IT16" s="104"/>
      <c r="IU16" s="540" t="str">
        <f t="shared" ref="IU16:IU18" si="367">IF(IS16&gt;=8.5,"A",IF(IS16&gt;=8,"B+",IF(IS16&gt;=7,"B",IF(IS16&gt;=6.5,"C+",IF(IS16&gt;=5.5,"C",IF(IS16&gt;=5,"D+",IF(IS16&gt;=4,"D","F")))))))</f>
        <v>B+</v>
      </c>
      <c r="IV16" s="539">
        <f t="shared" ref="IV16:IV18" si="368">IF(IU16="A",4,IF(IU16="B+",3.5,IF(IU16="B",3,IF(IU16="C+",2.5,IF(IU16="C",2,IF(IU16="D+",1.5,IF(IU16="D",1,0)))))))</f>
        <v>3.5</v>
      </c>
      <c r="IW16" s="539" t="str">
        <f t="shared" ref="IW16:IW18" si="369">TEXT(IV16,"0.0")</f>
        <v>3.5</v>
      </c>
      <c r="IX16" s="12">
        <v>2</v>
      </c>
      <c r="IY16" s="488">
        <v>2</v>
      </c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036"/>
      <c r="KW16" s="1036"/>
      <c r="KX16" s="1036"/>
      <c r="KY16" s="1036"/>
      <c r="KZ16" s="1036"/>
      <c r="LA16" s="1036"/>
      <c r="LB16" s="1036"/>
      <c r="LC16" s="1036"/>
      <c r="LD16" s="1036"/>
      <c r="LE16" s="1036"/>
      <c r="LF16" s="1036"/>
      <c r="LG16" s="1036"/>
      <c r="LH16" s="1036"/>
      <c r="LI16" s="1036"/>
      <c r="LJ16" s="1036"/>
      <c r="LK16" s="1036"/>
      <c r="LL16" s="1036"/>
      <c r="LM16" s="1036"/>
      <c r="LN16" s="1036"/>
      <c r="LO16" s="1036"/>
      <c r="LP16" s="1036"/>
      <c r="LQ16" s="1036"/>
      <c r="LR16" s="1036"/>
      <c r="LS16" s="1036"/>
      <c r="LT16" s="1036"/>
      <c r="LU16" s="1036"/>
      <c r="LV16" s="1036"/>
      <c r="LW16" s="1036"/>
      <c r="LX16" s="1036"/>
      <c r="LY16" s="1036"/>
      <c r="LZ16" s="1036"/>
      <c r="MA16" s="1036"/>
      <c r="MB16" s="1036"/>
    </row>
    <row r="17" spans="1:432" ht="17.25" customHeight="1" x14ac:dyDescent="0.3">
      <c r="A17" s="781"/>
      <c r="B17" s="955" t="s">
        <v>390</v>
      </c>
      <c r="C17" s="958" t="s">
        <v>1193</v>
      </c>
      <c r="D17" s="956" t="s">
        <v>1190</v>
      </c>
      <c r="E17" s="957" t="s">
        <v>1191</v>
      </c>
      <c r="F17" s="471" t="s">
        <v>1232</v>
      </c>
      <c r="G17" s="978" t="s">
        <v>1228</v>
      </c>
      <c r="H17" s="20"/>
      <c r="I17" s="273" t="s">
        <v>134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96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969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969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969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313"/>
      <c r="DB17" s="273"/>
      <c r="DC17" s="20"/>
      <c r="DD17" s="6"/>
      <c r="DE17" s="104"/>
      <c r="DF17" s="104"/>
      <c r="DG17" s="540"/>
      <c r="DH17" s="539"/>
      <c r="DI17" s="539"/>
      <c r="DJ17" s="12"/>
      <c r="DK17" s="488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970"/>
      <c r="EI17" s="420"/>
      <c r="EJ17" s="20"/>
      <c r="EK17" s="6"/>
      <c r="EL17" s="104"/>
      <c r="EM17" s="104"/>
      <c r="EN17" s="540"/>
      <c r="EO17" s="539"/>
      <c r="EP17" s="539"/>
      <c r="EQ17" s="12"/>
      <c r="ER17" s="488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893"/>
      <c r="FE17" s="409"/>
      <c r="FF17" s="5"/>
      <c r="FG17" s="6"/>
      <c r="FH17" s="104"/>
      <c r="FI17" s="104"/>
      <c r="FJ17" s="540"/>
      <c r="FK17" s="539"/>
      <c r="FL17" s="539"/>
      <c r="FM17" s="12"/>
      <c r="FN17" s="488"/>
      <c r="FO17" s="970"/>
      <c r="FP17" s="699"/>
      <c r="FQ17" s="20"/>
      <c r="FR17" s="6"/>
      <c r="FS17" s="104"/>
      <c r="FT17" s="104"/>
      <c r="FU17" s="540"/>
      <c r="FV17" s="539"/>
      <c r="FW17" s="539"/>
      <c r="FX17" s="12"/>
      <c r="FY17" s="488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97">
        <v>6.3</v>
      </c>
      <c r="GM17" s="699">
        <v>5</v>
      </c>
      <c r="GN17" s="699"/>
      <c r="GO17" s="6">
        <f t="shared" ref="GO17:GO18" si="370">ROUND((GL17*0.4+GM17*0.6),1)</f>
        <v>5.5</v>
      </c>
      <c r="GP17" s="104">
        <f t="shared" ref="GP17:GP18" si="371">ROUND(MAX((GL17*0.4+GM17*0.6),(GL17*0.4+GN17*0.6)),1)</f>
        <v>5.5</v>
      </c>
      <c r="GQ17" s="784" t="str">
        <f t="shared" ref="GQ17:GQ18" si="372">TEXT(GP17,"0.0")</f>
        <v>5.5</v>
      </c>
      <c r="GR17" s="540" t="str">
        <f t="shared" ref="GR17:GR18" si="373">IF(GP17&gt;=8.5,"A",IF(GP17&gt;=8,"B+",IF(GP17&gt;=7,"B",IF(GP17&gt;=6.5,"C+",IF(GP17&gt;=5.5,"C",IF(GP17&gt;=5,"D+",IF(GP17&gt;=4,"D","F")))))))</f>
        <v>C</v>
      </c>
      <c r="GS17" s="539">
        <f t="shared" ref="GS17:GS18" si="374">IF(GR17="A",4,IF(GR17="B+",3.5,IF(GR17="B",3,IF(GR17="C+",2.5,IF(GR17="C",2,IF(GR17="D+",1.5,IF(GR17="D",1,0)))))))</f>
        <v>2</v>
      </c>
      <c r="GT17" s="539" t="str">
        <f t="shared" ref="GT17:GT18" si="375">TEXT(GS17,"0.0")</f>
        <v>2.0</v>
      </c>
      <c r="GU17" s="12">
        <v>2</v>
      </c>
      <c r="GV17" s="488">
        <v>2</v>
      </c>
      <c r="GW17" s="297">
        <v>7.2</v>
      </c>
      <c r="GX17" s="699">
        <v>4</v>
      </c>
      <c r="GY17" s="699"/>
      <c r="GZ17" s="900">
        <f t="shared" si="272"/>
        <v>5.3</v>
      </c>
      <c r="HA17" s="902">
        <f t="shared" si="273"/>
        <v>5.3</v>
      </c>
      <c r="HB17" s="784" t="str">
        <f t="shared" si="274"/>
        <v>5.3</v>
      </c>
      <c r="HC17" s="906" t="str">
        <f t="shared" si="357"/>
        <v>D+</v>
      </c>
      <c r="HD17" s="908">
        <f t="shared" si="358"/>
        <v>1.5</v>
      </c>
      <c r="HE17" s="908" t="str">
        <f t="shared" si="359"/>
        <v>1.5</v>
      </c>
      <c r="HF17" s="729">
        <v>2</v>
      </c>
      <c r="HG17" s="971">
        <v>2</v>
      </c>
      <c r="HH17" s="297">
        <v>5.6</v>
      </c>
      <c r="HI17" s="699">
        <v>3</v>
      </c>
      <c r="HJ17" s="20"/>
      <c r="HK17" s="6">
        <f>ROUND((HH17*0.4+HI17*0.6),1)</f>
        <v>4</v>
      </c>
      <c r="HL17" s="104">
        <f t="shared" ref="HL17:HL18" si="376">ROUND(MAX((HH17*0.4+HI17*0.6),(HH17*0.4+HJ17*0.6)),1)</f>
        <v>4</v>
      </c>
      <c r="HM17" s="784" t="str">
        <f t="shared" si="362"/>
        <v>4.0</v>
      </c>
      <c r="HN17" s="540" t="str">
        <f t="shared" ref="HN17:HN18" si="377">IF(HL17&gt;=8.5,"A",IF(HL17&gt;=8,"B+",IF(HL17&gt;=7,"B",IF(HL17&gt;=6.5,"C+",IF(HL17&gt;=5.5,"C",IF(HL17&gt;=5,"D+",IF(HL17&gt;=4,"D","F")))))))</f>
        <v>D</v>
      </c>
      <c r="HO17" s="539">
        <f t="shared" si="364"/>
        <v>1</v>
      </c>
      <c r="HP17" s="539" t="str">
        <f t="shared" si="365"/>
        <v>1.0</v>
      </c>
      <c r="HQ17" s="12">
        <v>3</v>
      </c>
      <c r="HR17" s="488">
        <v>3</v>
      </c>
      <c r="HS17" s="972">
        <v>0</v>
      </c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970">
        <v>7.3</v>
      </c>
      <c r="IP17" s="420">
        <v>8</v>
      </c>
      <c r="IQ17" s="420"/>
      <c r="IR17" s="6">
        <f t="shared" ref="IR17:IR18" si="378">ROUND((IO17*0.4+IP17*0.6),1)</f>
        <v>7.7</v>
      </c>
      <c r="IS17" s="104">
        <f t="shared" si="366"/>
        <v>7.7</v>
      </c>
      <c r="IT17" s="104"/>
      <c r="IU17" s="540" t="str">
        <f t="shared" si="367"/>
        <v>B</v>
      </c>
      <c r="IV17" s="539">
        <f t="shared" si="368"/>
        <v>3</v>
      </c>
      <c r="IW17" s="539" t="str">
        <f t="shared" si="369"/>
        <v>3.0</v>
      </c>
      <c r="IX17" s="12">
        <v>2</v>
      </c>
      <c r="IY17" s="488">
        <v>2</v>
      </c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036"/>
      <c r="KW17" s="1036"/>
      <c r="KX17" s="1036"/>
      <c r="KY17" s="1036"/>
      <c r="KZ17" s="1036"/>
      <c r="LA17" s="1036"/>
      <c r="LB17" s="1036"/>
      <c r="LC17" s="1036"/>
      <c r="LD17" s="1036"/>
      <c r="LE17" s="1036"/>
      <c r="LF17" s="1036"/>
      <c r="LG17" s="1036"/>
      <c r="LH17" s="1036"/>
      <c r="LI17" s="1036"/>
      <c r="LJ17" s="1036"/>
      <c r="LK17" s="1036"/>
      <c r="LL17" s="1036"/>
      <c r="LM17" s="1036"/>
      <c r="LN17" s="1036"/>
      <c r="LO17" s="1036"/>
      <c r="LP17" s="1036"/>
      <c r="LQ17" s="1036"/>
      <c r="LR17" s="1036"/>
      <c r="LS17" s="1036"/>
      <c r="LT17" s="1036"/>
      <c r="LU17" s="1036"/>
      <c r="LV17" s="1036"/>
      <c r="LW17" s="1036"/>
      <c r="LX17" s="1036"/>
      <c r="LY17" s="1036"/>
      <c r="LZ17" s="1036"/>
      <c r="MA17" s="1036"/>
      <c r="MB17" s="1036"/>
    </row>
    <row r="18" spans="1:432" ht="17.25" customHeight="1" x14ac:dyDescent="0.3">
      <c r="A18" s="782"/>
      <c r="B18" s="959" t="s">
        <v>390</v>
      </c>
      <c r="C18" s="960" t="s">
        <v>1194</v>
      </c>
      <c r="D18" s="961" t="s">
        <v>1192</v>
      </c>
      <c r="E18" s="962" t="s">
        <v>104</v>
      </c>
      <c r="F18" s="471" t="s">
        <v>1232</v>
      </c>
      <c r="G18" s="978" t="s">
        <v>1230</v>
      </c>
      <c r="H18" s="259"/>
      <c r="I18" s="606" t="s">
        <v>1231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441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441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441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441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973"/>
      <c r="DB18" s="606"/>
      <c r="DC18" s="259"/>
      <c r="DD18" s="239"/>
      <c r="DE18" s="484"/>
      <c r="DF18" s="484"/>
      <c r="DG18" s="240"/>
      <c r="DH18" s="241"/>
      <c r="DI18" s="241"/>
      <c r="DJ18" s="242"/>
      <c r="DK18" s="312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537"/>
      <c r="EI18" s="336"/>
      <c r="EJ18" s="259"/>
      <c r="EK18" s="239"/>
      <c r="EL18" s="484"/>
      <c r="EM18" s="484"/>
      <c r="EN18" s="240"/>
      <c r="EO18" s="241"/>
      <c r="EP18" s="241"/>
      <c r="EQ18" s="242"/>
      <c r="ER18" s="312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974"/>
      <c r="FE18" s="506"/>
      <c r="FF18" s="487"/>
      <c r="FG18" s="239"/>
      <c r="FH18" s="484"/>
      <c r="FI18" s="484"/>
      <c r="FJ18" s="240"/>
      <c r="FK18" s="241"/>
      <c r="FL18" s="241"/>
      <c r="FM18" s="242"/>
      <c r="FN18" s="312"/>
      <c r="FO18" s="537"/>
      <c r="FP18" s="700"/>
      <c r="FQ18" s="259"/>
      <c r="FR18" s="239"/>
      <c r="FS18" s="484"/>
      <c r="FT18" s="484"/>
      <c r="FU18" s="240"/>
      <c r="FV18" s="241"/>
      <c r="FW18" s="241"/>
      <c r="FX18" s="242"/>
      <c r="FY18" s="312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504">
        <v>6.3</v>
      </c>
      <c r="GM18" s="700">
        <v>6</v>
      </c>
      <c r="GN18" s="700"/>
      <c r="GO18" s="239">
        <f t="shared" si="370"/>
        <v>6.1</v>
      </c>
      <c r="GP18" s="484">
        <f t="shared" si="371"/>
        <v>6.1</v>
      </c>
      <c r="GQ18" s="819" t="str">
        <f t="shared" si="372"/>
        <v>6.1</v>
      </c>
      <c r="GR18" s="240" t="str">
        <f t="shared" si="373"/>
        <v>C</v>
      </c>
      <c r="GS18" s="241">
        <f t="shared" si="374"/>
        <v>2</v>
      </c>
      <c r="GT18" s="241" t="str">
        <f t="shared" si="375"/>
        <v>2.0</v>
      </c>
      <c r="GU18" s="242">
        <v>2</v>
      </c>
      <c r="GV18" s="312">
        <v>2</v>
      </c>
      <c r="GW18" s="504">
        <v>8.1999999999999993</v>
      </c>
      <c r="GX18" s="700">
        <v>4</v>
      </c>
      <c r="GY18" s="700"/>
      <c r="GZ18" s="901">
        <f t="shared" si="272"/>
        <v>5.7</v>
      </c>
      <c r="HA18" s="903">
        <f t="shared" si="273"/>
        <v>5.7</v>
      </c>
      <c r="HB18" s="819" t="str">
        <f t="shared" si="274"/>
        <v>5.7</v>
      </c>
      <c r="HC18" s="907" t="str">
        <f t="shared" si="357"/>
        <v>C</v>
      </c>
      <c r="HD18" s="909">
        <f t="shared" si="358"/>
        <v>2</v>
      </c>
      <c r="HE18" s="909" t="str">
        <f t="shared" si="359"/>
        <v>2.0</v>
      </c>
      <c r="HF18" s="730">
        <v>2</v>
      </c>
      <c r="HG18" s="975">
        <v>2</v>
      </c>
      <c r="HH18" s="504">
        <v>8</v>
      </c>
      <c r="HI18" s="700">
        <v>9</v>
      </c>
      <c r="HJ18" s="259"/>
      <c r="HK18" s="239">
        <f t="shared" ref="HK18" si="379">ROUND((HH18*0.4+HI18*0.6),1)</f>
        <v>8.6</v>
      </c>
      <c r="HL18" s="484">
        <f t="shared" si="376"/>
        <v>8.6</v>
      </c>
      <c r="HM18" s="819" t="str">
        <f t="shared" si="362"/>
        <v>8.6</v>
      </c>
      <c r="HN18" s="240" t="str">
        <f t="shared" si="377"/>
        <v>A</v>
      </c>
      <c r="HO18" s="241">
        <f t="shared" si="364"/>
        <v>4</v>
      </c>
      <c r="HP18" s="241" t="str">
        <f t="shared" si="365"/>
        <v>4.0</v>
      </c>
      <c r="HQ18" s="242">
        <v>3</v>
      </c>
      <c r="HR18" s="312">
        <v>3</v>
      </c>
      <c r="HS18" s="976">
        <v>0</v>
      </c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537">
        <v>7.3</v>
      </c>
      <c r="IP18" s="336">
        <v>8</v>
      </c>
      <c r="IQ18" s="336"/>
      <c r="IR18" s="239">
        <f t="shared" si="378"/>
        <v>7.7</v>
      </c>
      <c r="IS18" s="484">
        <f t="shared" si="366"/>
        <v>7.7</v>
      </c>
      <c r="IT18" s="484"/>
      <c r="IU18" s="240" t="str">
        <f t="shared" si="367"/>
        <v>B</v>
      </c>
      <c r="IV18" s="241">
        <f t="shared" si="368"/>
        <v>3</v>
      </c>
      <c r="IW18" s="241" t="str">
        <f t="shared" si="369"/>
        <v>3.0</v>
      </c>
      <c r="IX18" s="242">
        <v>2</v>
      </c>
      <c r="IY18" s="312">
        <v>2</v>
      </c>
      <c r="IZ18" s="977"/>
      <c r="JA18" s="977"/>
      <c r="JB18" s="977"/>
      <c r="JC18" s="977"/>
      <c r="JD18" s="977"/>
      <c r="JE18" s="977"/>
      <c r="JF18" s="977"/>
      <c r="JG18" s="977"/>
      <c r="JH18" s="977"/>
      <c r="JI18" s="977"/>
      <c r="JJ18" s="977"/>
      <c r="JK18" s="977"/>
      <c r="JL18" s="977"/>
      <c r="JM18" s="977"/>
      <c r="JN18" s="977"/>
      <c r="JO18" s="977"/>
      <c r="JP18" s="977"/>
      <c r="JQ18" s="977"/>
      <c r="JR18" s="977"/>
      <c r="JS18" s="977"/>
      <c r="JT18" s="977"/>
      <c r="JU18" s="977"/>
      <c r="JV18" s="977"/>
      <c r="JW18" s="977"/>
      <c r="JX18" s="977"/>
      <c r="JY18" s="977"/>
      <c r="JZ18" s="977"/>
      <c r="KA18" s="977"/>
      <c r="KB18" s="977"/>
      <c r="KC18" s="977"/>
      <c r="KD18" s="977"/>
      <c r="KE18" s="977"/>
      <c r="KF18" s="977"/>
      <c r="KG18" s="977"/>
      <c r="KH18" s="977"/>
      <c r="KI18" s="977"/>
      <c r="KJ18" s="977"/>
      <c r="KK18" s="977"/>
      <c r="KL18" s="977"/>
      <c r="KM18" s="977"/>
      <c r="KN18" s="977"/>
      <c r="KO18" s="977"/>
      <c r="KP18" s="977"/>
      <c r="KQ18" s="977"/>
      <c r="KR18" s="977"/>
      <c r="KS18" s="977"/>
      <c r="KT18" s="977"/>
      <c r="KU18" s="977"/>
      <c r="KV18" s="1036"/>
      <c r="KW18" s="1036"/>
      <c r="KX18" s="1036"/>
      <c r="KY18" s="1036"/>
      <c r="KZ18" s="1036"/>
      <c r="LA18" s="1036"/>
      <c r="LB18" s="1036"/>
      <c r="LC18" s="1036"/>
      <c r="LD18" s="1036"/>
      <c r="LE18" s="1036"/>
      <c r="LF18" s="1036"/>
      <c r="LG18" s="1036"/>
      <c r="LH18" s="1036"/>
      <c r="LI18" s="1036"/>
      <c r="LJ18" s="1036"/>
      <c r="LK18" s="1036"/>
      <c r="LL18" s="1036"/>
      <c r="LM18" s="1036"/>
      <c r="LN18" s="1036"/>
      <c r="LO18" s="1036"/>
      <c r="LP18" s="1036"/>
      <c r="LQ18" s="1036"/>
      <c r="LR18" s="1036"/>
      <c r="LS18" s="1036"/>
      <c r="LT18" s="1036"/>
      <c r="LU18" s="1036"/>
      <c r="LV18" s="1036"/>
      <c r="LW18" s="1036"/>
      <c r="LX18" s="1036"/>
      <c r="LY18" s="1036"/>
      <c r="LZ18" s="1036"/>
      <c r="MA18" s="1036"/>
      <c r="MB18" s="1036"/>
    </row>
    <row r="19" spans="1:432" s="48" customFormat="1" ht="20.25" customHeight="1" x14ac:dyDescent="0.25">
      <c r="A19" s="50">
        <v>23</v>
      </c>
      <c r="B19" s="33" t="s">
        <v>23</v>
      </c>
      <c r="C19" s="51" t="s">
        <v>102</v>
      </c>
      <c r="D19" s="59" t="s">
        <v>103</v>
      </c>
      <c r="E19" s="1707" t="s">
        <v>104</v>
      </c>
      <c r="F19" s="584" t="s">
        <v>1648</v>
      </c>
      <c r="G19" s="52" t="s">
        <v>105</v>
      </c>
      <c r="H19" s="36" t="s">
        <v>34</v>
      </c>
      <c r="I19" s="123" t="s">
        <v>106</v>
      </c>
      <c r="J19" s="120">
        <v>6</v>
      </c>
      <c r="K19" s="784" t="str">
        <f>TEXT(J19,"0.0")</f>
        <v>6.0</v>
      </c>
      <c r="L19" s="10" t="str">
        <f>IF(J19&gt;=8.5,"A",IF(J19&gt;=8,"B+",IF(J19&gt;=7,"B",IF(J19&gt;=6.5,"C+",IF(J19&gt;=5.5,"C",IF(J19&gt;=5,"D+",IF(J19&gt;=4,"D","F")))))))</f>
        <v>C</v>
      </c>
      <c r="M19" s="8">
        <f>IF(L19="A",4,IF(L19="B+",3.5,IF(L19="B",3,IF(L19="C+",2.5,IF(L19="C",2,IF(L19="D+",1.5,IF(L19="D",1,0)))))))</f>
        <v>2</v>
      </c>
      <c r="N19" s="208" t="str">
        <f>TEXT(M19,"0.0")</f>
        <v>2.0</v>
      </c>
      <c r="O19" s="120">
        <v>6.4</v>
      </c>
      <c r="P19" s="784" t="str">
        <f>TEXT(O19,"0.0")</f>
        <v>6.4</v>
      </c>
      <c r="Q19" s="10" t="str">
        <f>IF(O19&gt;=8.5,"A",IF(O19&gt;=8,"B+",IF(O19&gt;=7,"B",IF(O19&gt;=6.5,"C+",IF(O19&gt;=5.5,"C",IF(O19&gt;=5,"D+",IF(O19&gt;=4,"D","F")))))))</f>
        <v>C</v>
      </c>
      <c r="R19" s="8">
        <f>IF(Q19="A",4,IF(Q19="B+",3.5,IF(Q19="B",3,IF(Q19="C+",2.5,IF(Q19="C",2,IF(Q19="D+",1.5,IF(Q19="D",1,0)))))))</f>
        <v>2</v>
      </c>
      <c r="S19" s="208" t="str">
        <f>TEXT(R19,"0.0")</f>
        <v>2.0</v>
      </c>
      <c r="T19" s="120">
        <v>7.8</v>
      </c>
      <c r="U19" s="21">
        <v>5</v>
      </c>
      <c r="V19" s="27"/>
      <c r="W19" s="6">
        <f>ROUND((T19*0.4+U19*0.6),1)</f>
        <v>6.1</v>
      </c>
      <c r="X19" s="7">
        <f>ROUND(MAX((T19*0.4+U19*0.6),(T19*0.4+V19*0.6)),1)</f>
        <v>6.1</v>
      </c>
      <c r="Y19" s="784" t="str">
        <f>TEXT(X19,"0.0")</f>
        <v>6.1</v>
      </c>
      <c r="Z19" s="10" t="str">
        <f>IF(X19&gt;=8.5,"A",IF(X19&gt;=8,"B+",IF(X19&gt;=7,"B",IF(X19&gt;=6.5,"C+",IF(X19&gt;=5.5,"C",IF(X19&gt;=5,"D+",IF(X19&gt;=4,"D","F")))))))</f>
        <v>C</v>
      </c>
      <c r="AA19" s="8">
        <f>IF(Z19="A",4,IF(Z19="B+",3.5,IF(Z19="B",3,IF(Z19="C+",2.5,IF(Z19="C",2,IF(Z19="D+",1.5,IF(Z19="D",1,0)))))))</f>
        <v>2</v>
      </c>
      <c r="AB19" s="8" t="str">
        <f>TEXT(AA19,"0.0")</f>
        <v>2.0</v>
      </c>
      <c r="AC19" s="12">
        <v>3</v>
      </c>
      <c r="AD19" s="112">
        <v>3</v>
      </c>
      <c r="AE19" s="120">
        <v>5.8</v>
      </c>
      <c r="AF19" s="21">
        <v>6</v>
      </c>
      <c r="AG19" s="27"/>
      <c r="AH19" s="163">
        <f>ROUND((AE19*0.4+AF19*0.6),1)</f>
        <v>5.9</v>
      </c>
      <c r="AI19" s="164">
        <f>ROUND(MAX((AE19*0.4+AF19*0.6),(AE19*0.4+AG19*0.6)),1)</f>
        <v>5.9</v>
      </c>
      <c r="AJ19" s="786" t="str">
        <f>TEXT(AI19,"0.0")</f>
        <v>5.9</v>
      </c>
      <c r="AK19" s="158" t="str">
        <f>IF(AI19&gt;=8.5,"A",IF(AI19&gt;=8,"B+",IF(AI19&gt;=7,"B",IF(AI19&gt;=6.5,"C+",IF(AI19&gt;=5.5,"C",IF(AI19&gt;=5,"D+",IF(AI19&gt;=4,"D","F")))))))</f>
        <v>C</v>
      </c>
      <c r="AL19" s="165">
        <f>IF(AK19="A",4,IF(AK19="B+",3.5,IF(AK19="B",3,IF(AK19="C+",2.5,IF(AK19="C",2,IF(AK19="D+",1.5,IF(AK19="D",1,0)))))))</f>
        <v>2</v>
      </c>
      <c r="AM19" s="165" t="str">
        <f>TEXT(AL19,"0.0")</f>
        <v>2.0</v>
      </c>
      <c r="AN19" s="378">
        <v>3</v>
      </c>
      <c r="AO19" s="314">
        <v>3</v>
      </c>
      <c r="AP19" s="120">
        <v>5.8</v>
      </c>
      <c r="AQ19" s="21">
        <v>4</v>
      </c>
      <c r="AR19" s="27"/>
      <c r="AS19" s="6">
        <f>ROUND((AP19*0.4+AQ19*0.6),1)</f>
        <v>4.7</v>
      </c>
      <c r="AT19" s="7">
        <f>ROUND(MAX((AP19*0.4+AQ19*0.6),(AP19*0.4+AR19*0.6)),1)</f>
        <v>4.7</v>
      </c>
      <c r="AU19" s="784" t="str">
        <f>TEXT(AT19,"0.0")</f>
        <v>4.7</v>
      </c>
      <c r="AV19" s="10" t="str">
        <f>IF(AT19&gt;=8.5,"A",IF(AT19&gt;=8,"B+",IF(AT19&gt;=7,"B",IF(AT19&gt;=6.5,"C+",IF(AT19&gt;=5.5,"C",IF(AT19&gt;=5,"D+",IF(AT19&gt;=4,"D","F")))))))</f>
        <v>D</v>
      </c>
      <c r="AW19" s="8">
        <f>IF(AV19="A",4,IF(AV19="B+",3.5,IF(AV19="B",3,IF(AV19="C+",2.5,IF(AV19="C",2,IF(AV19="D+",1.5,IF(AV19="D",1,0)))))))</f>
        <v>1</v>
      </c>
      <c r="AX19" s="8" t="str">
        <f>TEXT(AW19,"0.0")</f>
        <v>1.0</v>
      </c>
      <c r="AY19" s="12">
        <v>3</v>
      </c>
      <c r="AZ19" s="112">
        <v>3</v>
      </c>
      <c r="BA19" s="243">
        <v>8.6999999999999993</v>
      </c>
      <c r="BB19" s="244">
        <v>9</v>
      </c>
      <c r="BC19" s="27"/>
      <c r="BD19" s="6">
        <f>ROUND((BA19*0.4+BB19*0.6),1)</f>
        <v>8.9</v>
      </c>
      <c r="BE19" s="7">
        <f>ROUND(MAX((BA19*0.4+BB19*0.6),(BA19*0.4+BC19*0.6)),1)</f>
        <v>8.9</v>
      </c>
      <c r="BF19" s="784" t="str">
        <f>TEXT(BE19,"0.0")</f>
        <v>8.9</v>
      </c>
      <c r="BG19" s="10" t="str">
        <f>IF(BE19&gt;=8.5,"A",IF(BE19&gt;=8,"B+",IF(BE19&gt;=7,"B",IF(BE19&gt;=6.5,"C+",IF(BE19&gt;=5.5,"C",IF(BE19&gt;=5,"D+",IF(BE19&gt;=4,"D","F")))))))</f>
        <v>A</v>
      </c>
      <c r="BH19" s="8">
        <f>IF(BG19="A",4,IF(BG19="B+",3.5,IF(BG19="B",3,IF(BG19="C+",2.5,IF(BG19="C",2,IF(BG19="D+",1.5,IF(BG19="D",1,0)))))))</f>
        <v>4</v>
      </c>
      <c r="BI19" s="8" t="str">
        <f>TEXT(BH19,"0.0")</f>
        <v>4.0</v>
      </c>
      <c r="BJ19" s="12">
        <v>4</v>
      </c>
      <c r="BK19" s="112">
        <v>4</v>
      </c>
      <c r="BL19" s="243">
        <v>5</v>
      </c>
      <c r="BM19" s="244">
        <v>5</v>
      </c>
      <c r="BN19" s="244"/>
      <c r="BO19" s="6">
        <f>ROUND((BL19*0.4+BM19*0.6),1)</f>
        <v>5</v>
      </c>
      <c r="BP19" s="7">
        <f>ROUND(MAX((BL19*0.4+BM19*0.6),(BL19*0.4+BN19*0.6)),1)</f>
        <v>5</v>
      </c>
      <c r="BQ19" s="784" t="str">
        <f>TEXT(BP19,"0.0")</f>
        <v>5.0</v>
      </c>
      <c r="BR19" s="10" t="str">
        <f>IF(BP19&gt;=8.5,"A",IF(BP19&gt;=8,"B+",IF(BP19&gt;=7,"B",IF(BP19&gt;=6.5,"C+",IF(BP19&gt;=5.5,"C",IF(BP19&gt;=5,"D+",IF(BP19&gt;=4,"D","F")))))))</f>
        <v>D+</v>
      </c>
      <c r="BS19" s="8">
        <f>IF(BR19="A",4,IF(BR19="B+",3.5,IF(BR19="B",3,IF(BR19="C+",2.5,IF(BR19="C",2,IF(BR19="D+",1.5,IF(BR19="D",1,0)))))))</f>
        <v>1.5</v>
      </c>
      <c r="BT19" s="8" t="str">
        <f>TEXT(BS19,"0.0")</f>
        <v>1.5</v>
      </c>
      <c r="BU19" s="12">
        <v>3</v>
      </c>
      <c r="BV19" s="110">
        <v>3</v>
      </c>
      <c r="BW19" s="243">
        <v>7.7</v>
      </c>
      <c r="BX19" s="334">
        <v>9</v>
      </c>
      <c r="BY19" s="334"/>
      <c r="BZ19" s="6">
        <f>ROUND((BW19*0.4+BX19*0.6),1)</f>
        <v>8.5</v>
      </c>
      <c r="CA19" s="104">
        <f>ROUND(MAX((BW19*0.4+BX19*0.6),(BW19*0.4+BY19*0.6)),1)</f>
        <v>8.5</v>
      </c>
      <c r="CB19" s="784" t="str">
        <f>TEXT(CA19,"0.0")</f>
        <v>8.5</v>
      </c>
      <c r="CC19" s="102" t="str">
        <f>IF(CA19&gt;=8.5,"A",IF(CA19&gt;=8,"B+",IF(CA19&gt;=7,"B",IF(CA19&gt;=6.5,"C+",IF(CA19&gt;=5.5,"C",IF(CA19&gt;=5,"D+",IF(CA19&gt;=4,"D","F")))))))</f>
        <v>A</v>
      </c>
      <c r="CD19" s="103">
        <f>IF(CC19="A",4,IF(CC19="B+",3.5,IF(CC19="B",3,IF(CC19="C+",2.5,IF(CC19="C",2,IF(CC19="D+",1.5,IF(CC19="D",1,0)))))))</f>
        <v>4</v>
      </c>
      <c r="CE19" s="103" t="str">
        <f>TEXT(CD19,"0.0")</f>
        <v>4.0</v>
      </c>
      <c r="CF19" s="12">
        <v>2</v>
      </c>
      <c r="CG19" s="110">
        <v>2</v>
      </c>
      <c r="CH19" s="365">
        <f>AC19+AN19+AY19+BJ19+BU19+CF19</f>
        <v>18</v>
      </c>
      <c r="CI19" s="363">
        <f>(AA19*AC19+AL19*AN19+AW19*AY19+BH19*BJ19+BS19*BU19+CD19*CF19)/CH19</f>
        <v>2.4166666666666665</v>
      </c>
      <c r="CJ19" s="355" t="str">
        <f>TEXT(CI19,"0.00")</f>
        <v>2.42</v>
      </c>
      <c r="CK19" s="356" t="str">
        <f>IF(AND(CI19&lt;0.8),"Cảnh báo KQHT","Lên lớp")</f>
        <v>Lên lớp</v>
      </c>
      <c r="CL19" s="357">
        <f>AD19+AO19+AZ19+BK19+BV19+CG19</f>
        <v>18</v>
      </c>
      <c r="CM19" s="358">
        <f xml:space="preserve"> (AA19*AD19+AL19*AO19+AW19*AZ19+BH19*BK19+BS19*BV19+CD19*CG19)/CL19</f>
        <v>2.4166666666666665</v>
      </c>
      <c r="CN19" s="356" t="str">
        <f>IF(AND(CM19&lt;1.2),"Cảnh báo KQHT","Lên lớp")</f>
        <v>Lên lớp</v>
      </c>
      <c r="CO19" s="26"/>
      <c r="CP19" s="243">
        <v>5.7</v>
      </c>
      <c r="CQ19" s="244">
        <v>4</v>
      </c>
      <c r="CR19" s="244"/>
      <c r="CS19" s="6">
        <f>ROUND((CP19*0.4+CQ19*0.6),1)</f>
        <v>4.7</v>
      </c>
      <c r="CT19" s="104">
        <f>ROUND(MAX((CP19*0.4+CQ19*0.6),(CP19*0.4+CR19*0.6)),1)</f>
        <v>4.7</v>
      </c>
      <c r="CU19" s="784" t="str">
        <f>TEXT(CT19,"0.0")</f>
        <v>4.7</v>
      </c>
      <c r="CV19" s="102" t="str">
        <f>IF(CT19&gt;=8.5,"A",IF(CT19&gt;=8,"B+",IF(CT19&gt;=7,"B",IF(CT19&gt;=6.5,"C+",IF(CT19&gt;=5.5,"C",IF(CT19&gt;=5,"D+",IF(CT19&gt;=4,"D","F")))))))</f>
        <v>D</v>
      </c>
      <c r="CW19" s="103">
        <f>IF(CV19="A",4,IF(CV19="B+",3.5,IF(CV19="B",3,IF(CV19="C+",2.5,IF(CV19="C",2,IF(CV19="D+",1.5,IF(CV19="D",1,0)))))))</f>
        <v>1</v>
      </c>
      <c r="CX19" s="103" t="str">
        <f>TEXT(CW19,"0.0")</f>
        <v>1.0</v>
      </c>
      <c r="CY19" s="12">
        <v>2</v>
      </c>
      <c r="CZ19" s="311">
        <v>2</v>
      </c>
      <c r="DA19" s="120">
        <v>5.8</v>
      </c>
      <c r="DB19" s="21">
        <v>6</v>
      </c>
      <c r="DC19" s="21"/>
      <c r="DD19" s="6">
        <f>ROUND((DA19*0.4+DB19*0.6),1)</f>
        <v>5.9</v>
      </c>
      <c r="DE19" s="104">
        <f>ROUND(MAX((DA19*0.4+DB19*0.6),(DA19*0.4+DC19*0.6)),1)</f>
        <v>5.9</v>
      </c>
      <c r="DF19" s="784" t="str">
        <f>TEXT(DE19,"0.0")</f>
        <v>5.9</v>
      </c>
      <c r="DG19" s="102" t="str">
        <f>IF(DE19&gt;=8.5,"A",IF(DE19&gt;=8,"B+",IF(DE19&gt;=7,"B",IF(DE19&gt;=6.5,"C+",IF(DE19&gt;=5.5,"C",IF(DE19&gt;=5,"D+",IF(DE19&gt;=4,"D","F")))))))</f>
        <v>C</v>
      </c>
      <c r="DH19" s="103">
        <f>IF(DG19="A",4,IF(DG19="B+",3.5,IF(DG19="B",3,IF(DG19="C+",2.5,IF(DG19="C",2,IF(DG19="D+",1.5,IF(DG19="D",1,0)))))))</f>
        <v>2</v>
      </c>
      <c r="DI19" s="103" t="str">
        <f>TEXT(DH19,"0.0")</f>
        <v>2.0</v>
      </c>
      <c r="DJ19" s="12">
        <v>3</v>
      </c>
      <c r="DK19" s="488">
        <v>3</v>
      </c>
      <c r="DL19" s="285">
        <v>6.9</v>
      </c>
      <c r="DM19" s="244">
        <v>6</v>
      </c>
      <c r="DN19" s="244"/>
      <c r="DO19" s="6">
        <f>ROUND((DL19*0.4+DM19*0.6),1)</f>
        <v>6.4</v>
      </c>
      <c r="DP19" s="104">
        <f>ROUND(MAX((DL19*0.4+DM19*0.6),(DL19*0.4+DN19*0.6)),1)</f>
        <v>6.4</v>
      </c>
      <c r="DQ19" s="784" t="str">
        <f>TEXT(DP19,"0.0")</f>
        <v>6.4</v>
      </c>
      <c r="DR19" s="102" t="str">
        <f>IF(DP19&gt;=8.5,"A",IF(DP19&gt;=8,"B+",IF(DP19&gt;=7,"B",IF(DP19&gt;=6.5,"C+",IF(DP19&gt;=5.5,"C",IF(DP19&gt;=5,"D+",IF(DP19&gt;=4,"D","F")))))))</f>
        <v>C</v>
      </c>
      <c r="DS19" s="103">
        <f>IF(DR19="A",4,IF(DR19="B+",3.5,IF(DR19="B",3,IF(DR19="C+",2.5,IF(DR19="C",2,IF(DR19="D+",1.5,IF(DR19="D",1,0)))))))</f>
        <v>2</v>
      </c>
      <c r="DT19" s="103" t="str">
        <f>TEXT(DS19,"0.0")</f>
        <v>2.0</v>
      </c>
      <c r="DU19" s="12">
        <v>2</v>
      </c>
      <c r="DV19" s="311">
        <v>2</v>
      </c>
      <c r="DW19" s="243">
        <v>8.1999999999999993</v>
      </c>
      <c r="DX19" s="244">
        <v>6</v>
      </c>
      <c r="DY19" s="244"/>
      <c r="DZ19" s="6">
        <f>ROUND((DW19*0.4+DX19*0.6),1)</f>
        <v>6.9</v>
      </c>
      <c r="EA19" s="104">
        <f>ROUND(MAX((DW19*0.4+DX19*0.6),(DW19*0.4+DY19*0.6)),1)</f>
        <v>6.9</v>
      </c>
      <c r="EB19" s="784" t="str">
        <f>TEXT(EA19,"0.0")</f>
        <v>6.9</v>
      </c>
      <c r="EC19" s="102" t="str">
        <f>IF(EA19&gt;=8.5,"A",IF(EA19&gt;=8,"B+",IF(EA19&gt;=7,"B",IF(EA19&gt;=6.5,"C+",IF(EA19&gt;=5.5,"C",IF(EA19&gt;=5,"D+",IF(EA19&gt;=4,"D","F")))))))</f>
        <v>C+</v>
      </c>
      <c r="ED19" s="103">
        <f>IF(EC19="A",4,IF(EC19="B+",3.5,IF(EC19="B",3,IF(EC19="C+",2.5,IF(EC19="C",2,IF(EC19="D+",1.5,IF(EC19="D",1,0)))))))</f>
        <v>2.5</v>
      </c>
      <c r="EE19" s="103" t="str">
        <f>TEXT(ED19,"0.0")</f>
        <v>2.5</v>
      </c>
      <c r="EF19" s="12">
        <v>2</v>
      </c>
      <c r="EG19" s="311">
        <v>2</v>
      </c>
      <c r="EH19" s="243">
        <v>8</v>
      </c>
      <c r="EI19" s="244">
        <v>7</v>
      </c>
      <c r="EJ19" s="244"/>
      <c r="EK19" s="6">
        <f>ROUND((EH19*0.4+EI19*0.6),1)</f>
        <v>7.4</v>
      </c>
      <c r="EL19" s="104">
        <f>ROUND(MAX((EH19*0.4+EI19*0.6),(EH19*0.4+EJ19*0.6)),1)</f>
        <v>7.4</v>
      </c>
      <c r="EM19" s="784" t="str">
        <f>TEXT(EL19,"0.0")</f>
        <v>7.4</v>
      </c>
      <c r="EN19" s="102" t="str">
        <f>IF(EL19&gt;=8.5,"A",IF(EL19&gt;=8,"B+",IF(EL19&gt;=7,"B",IF(EL19&gt;=6.5,"C+",IF(EL19&gt;=5.5,"C",IF(EL19&gt;=5,"D+",IF(EL19&gt;=4,"D","F")))))))</f>
        <v>B</v>
      </c>
      <c r="EO19" s="103">
        <f>IF(EN19="A",4,IF(EN19="B+",3.5,IF(EN19="B",3,IF(EN19="C+",2.5,IF(EN19="C",2,IF(EN19="D+",1.5,IF(EN19="D",1,0)))))))</f>
        <v>3</v>
      </c>
      <c r="EP19" s="103" t="str">
        <f>TEXT(EO19,"0.0")</f>
        <v>3.0</v>
      </c>
      <c r="EQ19" s="12">
        <v>4</v>
      </c>
      <c r="ER19" s="311">
        <v>4</v>
      </c>
      <c r="ES19" s="243">
        <v>7.6</v>
      </c>
      <c r="ET19" s="244">
        <v>6</v>
      </c>
      <c r="EU19" s="244"/>
      <c r="EV19" s="6">
        <f>ROUND((ES19*0.4+ET19*0.6),1)</f>
        <v>6.6</v>
      </c>
      <c r="EW19" s="104">
        <f>ROUND(MAX((ES19*0.4+ET19*0.6),(ES19*0.4+EU19*0.6)),1)</f>
        <v>6.6</v>
      </c>
      <c r="EX19" s="784" t="str">
        <f>TEXT(EW19,"0.0")</f>
        <v>6.6</v>
      </c>
      <c r="EY19" s="102" t="str">
        <f>IF(EW19&gt;=8.5,"A",IF(EW19&gt;=8,"B+",IF(EW19&gt;=7,"B",IF(EW19&gt;=6.5,"C+",IF(EW19&gt;=5.5,"C",IF(EW19&gt;=5,"D+",IF(EW19&gt;=4,"D","F")))))))</f>
        <v>C+</v>
      </c>
      <c r="EZ19" s="103">
        <f>IF(EY19="A",4,IF(EY19="B+",3.5,IF(EY19="B",3,IF(EY19="C+",2.5,IF(EY19="C",2,IF(EY19="D+",1.5,IF(EY19="D",1,0)))))))</f>
        <v>2.5</v>
      </c>
      <c r="FA19" s="103" t="str">
        <f>TEXT(EZ19,"0.0")</f>
        <v>2.5</v>
      </c>
      <c r="FB19" s="12">
        <v>2</v>
      </c>
      <c r="FC19" s="311">
        <v>2</v>
      </c>
      <c r="FD19" s="243">
        <v>6.6</v>
      </c>
      <c r="FE19" s="244">
        <v>5</v>
      </c>
      <c r="FF19" s="244"/>
      <c r="FG19" s="6">
        <f>ROUND((FD19*0.4+FE19*0.6),1)</f>
        <v>5.6</v>
      </c>
      <c r="FH19" s="104">
        <f>ROUND(MAX((FD19*0.4+FE19*0.6),(FD19*0.4+FF19*0.6)),1)</f>
        <v>5.6</v>
      </c>
      <c r="FI19" s="784" t="str">
        <f>TEXT(FH19,"0.0")</f>
        <v>5.6</v>
      </c>
      <c r="FJ19" s="102" t="str">
        <f>IF(FH19&gt;=8.5,"A",IF(FH19&gt;=8,"B+",IF(FH19&gt;=7,"B",IF(FH19&gt;=6.5,"C+",IF(FH19&gt;=5.5,"C",IF(FH19&gt;=5,"D+",IF(FH19&gt;=4,"D","F")))))))</f>
        <v>C</v>
      </c>
      <c r="FK19" s="103">
        <f>IF(FJ19="A",4,IF(FJ19="B+",3.5,IF(FJ19="B",3,IF(FJ19="C+",2.5,IF(FJ19="C",2,IF(FJ19="D+",1.5,IF(FJ19="D",1,0)))))))</f>
        <v>2</v>
      </c>
      <c r="FL19" s="103" t="str">
        <f>TEXT(FK19,"0.0")</f>
        <v>2.0</v>
      </c>
      <c r="FM19" s="12">
        <v>3</v>
      </c>
      <c r="FN19" s="311">
        <v>3</v>
      </c>
      <c r="FO19" s="285">
        <v>8</v>
      </c>
      <c r="FP19" s="244">
        <v>7</v>
      </c>
      <c r="FQ19" s="244"/>
      <c r="FR19" s="6">
        <f>ROUND((FO19*0.4+FP19*0.6),1)</f>
        <v>7.4</v>
      </c>
      <c r="FS19" s="104">
        <f>ROUND(MAX((FO19*0.4+FP19*0.6),(FO19*0.4+FQ19*0.6)),1)</f>
        <v>7.4</v>
      </c>
      <c r="FT19" s="784" t="str">
        <f>TEXT(FS19,"0.0")</f>
        <v>7.4</v>
      </c>
      <c r="FU19" s="102" t="str">
        <f>IF(FS19&gt;=8.5,"A",IF(FS19&gt;=8,"B+",IF(FS19&gt;=7,"B",IF(FS19&gt;=6.5,"C+",IF(FS19&gt;=5.5,"C",IF(FS19&gt;=5,"D+",IF(FS19&gt;=4,"D","F")))))))</f>
        <v>B</v>
      </c>
      <c r="FV19" s="103">
        <f>IF(FU19="A",4,IF(FU19="B+",3.5,IF(FU19="B",3,IF(FU19="C+",2.5,IF(FU19="C",2,IF(FU19="D+",1.5,IF(FU19="D",1,0)))))))</f>
        <v>3</v>
      </c>
      <c r="FW19" s="103" t="str">
        <f>TEXT(FV19,"0.0")</f>
        <v>3.0</v>
      </c>
      <c r="FX19" s="12">
        <v>3</v>
      </c>
      <c r="FY19" s="311">
        <v>3</v>
      </c>
      <c r="FZ19" s="559">
        <f>CY19+DJ19+DU19+EF19+EQ19+FB19+FM19+FX19</f>
        <v>21</v>
      </c>
      <c r="GA19" s="354">
        <f>(CW19*CY19+DH19*DJ19+DS19*DU19+ED19*EF19+EO19*EQ19+EZ19*FB19+FK19*FM19+FV19*FX19)/FZ19</f>
        <v>2.3333333333333335</v>
      </c>
      <c r="GB19" s="355" t="str">
        <f>TEXT(GA19,"0.00")</f>
        <v>2.33</v>
      </c>
      <c r="GC19" s="344" t="str">
        <f>IF(AND(GA19&lt;1),"Cảnh báo KQHT","Lên lớp")</f>
        <v>Lên lớp</v>
      </c>
      <c r="GD19" s="559">
        <f>CH19+FZ19</f>
        <v>39</v>
      </c>
      <c r="GE19" s="354">
        <f>(CH19*CI19+FZ19*GA19)/GD19</f>
        <v>2.3717948717948718</v>
      </c>
      <c r="GF19" s="355" t="str">
        <f>TEXT(GE19,"0.00")</f>
        <v>2.37</v>
      </c>
      <c r="GG19" s="661">
        <f>AD19+AO19+AZ19+BK19+BV19+CG19+CZ19+DK19+DV19+EG19+ER19+FC19+FN19+FY19</f>
        <v>39</v>
      </c>
      <c r="GH19" s="789">
        <f>(FY19*FS19+FN19*FH19+FC19*EW19+ER19*EL19+EG19*EA19+DV19*DP19+DK19*DE19+CZ19*CT19+CG19*CA19+BV19*BP19+BK19*BE19+AZ19*AT19+AO19*AI19+AD19*X19)/GG19</f>
        <v>6.4923076923076923</v>
      </c>
      <c r="GI19" s="662">
        <f>(AA19*AD19+AL19*AO19+AW19*AZ19+BH19*BK19+BS19*BV19+CD19*CG19+CW19*CZ19+DH19*DK19+DS19*DV19+ED19*EG19+EO19*ER19+EZ19*FC19+FK19*FN19+FV19*FY19)/GG19</f>
        <v>2.3717948717948718</v>
      </c>
      <c r="GJ19" s="663" t="str">
        <f>IF(AND(GI19&lt;1.2),"Cảnh báo KQHT","Lên lớp")</f>
        <v>Lên lớp</v>
      </c>
      <c r="GK19" s="26"/>
      <c r="GL19" s="706">
        <v>8.6999999999999993</v>
      </c>
      <c r="GM19" s="420">
        <v>4</v>
      </c>
      <c r="GN19" s="420"/>
      <c r="GO19" s="6">
        <f>ROUND((GL19*0.4+GM19*0.6),1)</f>
        <v>5.9</v>
      </c>
      <c r="GP19" s="104">
        <f>ROUND(MAX((GL19*0.4+GM19*0.6),(GL19*0.4+GN19*0.6)),1)</f>
        <v>5.9</v>
      </c>
      <c r="GQ19" s="784" t="str">
        <f>TEXT(GP19,"0.0")</f>
        <v>5.9</v>
      </c>
      <c r="GR19" s="540" t="str">
        <f>IF(GP19&gt;=8.5,"A",IF(GP19&gt;=8,"B+",IF(GP19&gt;=7,"B",IF(GP19&gt;=6.5,"C+",IF(GP19&gt;=5.5,"C",IF(GP19&gt;=5,"D+",IF(GP19&gt;=4,"D","F")))))))</f>
        <v>C</v>
      </c>
      <c r="GS19" s="539">
        <f>IF(GR19="A",4,IF(GR19="B+",3.5,IF(GR19="B",3,IF(GR19="C+",2.5,IF(GR19="C",2,IF(GR19="D+",1.5,IF(GR19="D",1,0)))))))</f>
        <v>2</v>
      </c>
      <c r="GT19" s="539" t="str">
        <f>TEXT(GS19,"0.0")</f>
        <v>2.0</v>
      </c>
      <c r="GU19" s="12">
        <v>2</v>
      </c>
      <c r="GV19" s="110">
        <v>2</v>
      </c>
      <c r="GW19" s="706">
        <v>6.6</v>
      </c>
      <c r="GX19" s="420">
        <v>4</v>
      </c>
      <c r="GY19" s="420"/>
      <c r="GZ19" s="6">
        <f>ROUND((GW19*0.4+GX19*0.6),1)</f>
        <v>5</v>
      </c>
      <c r="HA19" s="104">
        <f>ROUND(MAX((GW19*0.4+GX19*0.6),(GW19*0.4+GY19*0.6)),1)</f>
        <v>5</v>
      </c>
      <c r="HB19" s="784" t="str">
        <f>TEXT(HA19,"0.0")</f>
        <v>5.0</v>
      </c>
      <c r="HC19" s="540" t="str">
        <f>IF(HA19&gt;=8.5,"A",IF(HA19&gt;=8,"B+",IF(HA19&gt;=7,"B",IF(HA19&gt;=6.5,"C+",IF(HA19&gt;=5.5,"C",IF(HA19&gt;=5,"D+",IF(HA19&gt;=4,"D","F")))))))</f>
        <v>D+</v>
      </c>
      <c r="HD19" s="539">
        <f>IF(HC19="A",4,IF(HC19="B+",3.5,IF(HC19="B",3,IF(HC19="C+",2.5,IF(HC19="C",2,IF(HC19="D+",1.5,IF(HC19="D",1,0)))))))</f>
        <v>1.5</v>
      </c>
      <c r="HE19" s="539" t="str">
        <f>TEXT(HD19,"0.0")</f>
        <v>1.5</v>
      </c>
      <c r="HF19" s="12">
        <v>2</v>
      </c>
      <c r="HG19" s="110">
        <v>2</v>
      </c>
      <c r="HH19" s="706">
        <v>8</v>
      </c>
      <c r="HI19" s="420">
        <v>9</v>
      </c>
      <c r="HJ19" s="420"/>
      <c r="HK19" s="6">
        <f>ROUND((HH19*0.4+HI19*0.6),1)</f>
        <v>8.6</v>
      </c>
      <c r="HL19" s="104">
        <f>ROUND(MAX((HH19*0.4+HI19*0.6),(HH19*0.4+HJ19*0.6)),1)</f>
        <v>8.6</v>
      </c>
      <c r="HM19" s="784" t="str">
        <f>TEXT(HL19,"0.0")</f>
        <v>8.6</v>
      </c>
      <c r="HN19" s="540" t="str">
        <f>IF(HL19&gt;=8.5,"A",IF(HL19&gt;=8,"B+",IF(HL19&gt;=7,"B",IF(HL19&gt;=6.5,"C+",IF(HL19&gt;=5.5,"C",IF(HL19&gt;=5,"D+",IF(HL19&gt;=4,"D","F")))))))</f>
        <v>A</v>
      </c>
      <c r="HO19" s="539">
        <f>IF(HN19="A",4,IF(HN19="B+",3.5,IF(HN19="B",3,IF(HN19="C+",2.5,IF(HN19="C",2,IF(HN19="D+",1.5,IF(HN19="D",1,0)))))))</f>
        <v>4</v>
      </c>
      <c r="HP19" s="539" t="str">
        <f>TEXT(HO19,"0.0")</f>
        <v>4.0</v>
      </c>
      <c r="HQ19" s="12">
        <v>3</v>
      </c>
      <c r="HR19" s="110">
        <v>3</v>
      </c>
      <c r="HS19" s="706">
        <v>6.3</v>
      </c>
      <c r="HT19" s="420">
        <v>6</v>
      </c>
      <c r="HU19" s="420"/>
      <c r="HV19" s="6">
        <f>ROUND((HS19*0.4+HT19*0.6),1)</f>
        <v>6.1</v>
      </c>
      <c r="HW19" s="104">
        <f>ROUND(MAX((HS19*0.4+HT19*0.6),(HS19*0.4+HU19*0.6)),1)</f>
        <v>6.1</v>
      </c>
      <c r="HX19" s="784" t="str">
        <f>TEXT(HW19,"0.0")</f>
        <v>6.1</v>
      </c>
      <c r="HY19" s="540" t="str">
        <f>IF(HW19&gt;=8.5,"A",IF(HW19&gt;=8,"B+",IF(HW19&gt;=7,"B",IF(HW19&gt;=6.5,"C+",IF(HW19&gt;=5.5,"C",IF(HW19&gt;=5,"D+",IF(HW19&gt;=4,"D","F")))))))</f>
        <v>C</v>
      </c>
      <c r="HZ19" s="539">
        <f>IF(HY19="A",4,IF(HY19="B+",3.5,IF(HY19="B",3,IF(HY19="C+",2.5,IF(HY19="C",2,IF(HY19="D+",1.5,IF(HY19="D",1,0)))))))</f>
        <v>2</v>
      </c>
      <c r="IA19" s="539" t="str">
        <f>TEXT(HZ19,"0.0")</f>
        <v>2.0</v>
      </c>
      <c r="IB19" s="12">
        <v>3</v>
      </c>
      <c r="IC19" s="110">
        <v>3</v>
      </c>
      <c r="ID19" s="706">
        <v>6</v>
      </c>
      <c r="IE19" s="420">
        <v>6</v>
      </c>
      <c r="IF19" s="420"/>
      <c r="IG19" s="6">
        <f>ROUND((ID19*0.4+IE19*0.6),1)</f>
        <v>6</v>
      </c>
      <c r="IH19" s="104">
        <f>ROUND(MAX((ID19*0.4+IE19*0.6),(ID19*0.4+IF19*0.6)),1)</f>
        <v>6</v>
      </c>
      <c r="II19" s="784" t="str">
        <f>TEXT(IH19,"0.0")</f>
        <v>6.0</v>
      </c>
      <c r="IJ19" s="540" t="str">
        <f>IF(IH19&gt;=8.5,"A",IF(IH19&gt;=8,"B+",IF(IH19&gt;=7,"B",IF(IH19&gt;=6.5,"C+",IF(IH19&gt;=5.5,"C",IF(IH19&gt;=5,"D+",IF(IH19&gt;=4,"D","F")))))))</f>
        <v>C</v>
      </c>
      <c r="IK19" s="539">
        <f>IF(IJ19="A",4,IF(IJ19="B+",3.5,IF(IJ19="B",3,IF(IJ19="C+",2.5,IF(IJ19="C",2,IF(IJ19="D+",1.5,IF(IJ19="D",1,0)))))))</f>
        <v>2</v>
      </c>
      <c r="IL19" s="539" t="str">
        <f>TEXT(IK19,"0.0")</f>
        <v>2.0</v>
      </c>
      <c r="IM19" s="12">
        <v>3</v>
      </c>
      <c r="IN19" s="110">
        <v>3</v>
      </c>
      <c r="IO19" s="316">
        <v>8</v>
      </c>
      <c r="IP19" s="420">
        <v>9</v>
      </c>
      <c r="IQ19" s="420"/>
      <c r="IR19" s="6">
        <f>ROUND((IO19*0.4+IP19*0.6),1)</f>
        <v>8.6</v>
      </c>
      <c r="IS19" s="104">
        <f>ROUND(MAX((IO19*0.4+IP19*0.6),(IO19*0.4+IQ19*0.6)),1)</f>
        <v>8.6</v>
      </c>
      <c r="IT19" s="784" t="str">
        <f>TEXT(IS19,"0.0")</f>
        <v>8.6</v>
      </c>
      <c r="IU19" s="540" t="str">
        <f>IF(IS19&gt;=8.5,"A",IF(IS19&gt;=8,"B+",IF(IS19&gt;=7,"B",IF(IS19&gt;=6.5,"C+",IF(IS19&gt;=5.5,"C",IF(IS19&gt;=5,"D+",IF(IS19&gt;=4,"D","F")))))))</f>
        <v>A</v>
      </c>
      <c r="IV19" s="539">
        <f>IF(IU19="A",4,IF(IU19="B+",3.5,IF(IU19="B",3,IF(IU19="C+",2.5,IF(IU19="C",2,IF(IU19="D+",1.5,IF(IU19="D",1,0)))))))</f>
        <v>4</v>
      </c>
      <c r="IW19" s="539" t="str">
        <f>TEXT(IV19,"0.0")</f>
        <v>4.0</v>
      </c>
      <c r="IX19" s="12">
        <v>2</v>
      </c>
      <c r="IY19" s="110">
        <v>2</v>
      </c>
      <c r="IZ19" s="848">
        <v>7.8</v>
      </c>
      <c r="JA19" s="420">
        <v>8</v>
      </c>
      <c r="JB19" s="420"/>
      <c r="JC19" s="6">
        <f>ROUND((IZ19*0.4+JA19*0.6),1)</f>
        <v>7.9</v>
      </c>
      <c r="JD19" s="104">
        <f>ROUND(MAX((IZ19*0.4+JA19*0.6),(IZ19*0.4+JB19*0.6)),1)</f>
        <v>7.9</v>
      </c>
      <c r="JE19" s="784" t="str">
        <f>TEXT(JD19,"0.0")</f>
        <v>7.9</v>
      </c>
      <c r="JF19" s="540" t="str">
        <f>IF(JD19&gt;=8.5,"A",IF(JD19&gt;=8,"B+",IF(JD19&gt;=7,"B",IF(JD19&gt;=6.5,"C+",IF(JD19&gt;=5.5,"C",IF(JD19&gt;=5,"D+",IF(JD19&gt;=4,"D","F")))))))</f>
        <v>B</v>
      </c>
      <c r="JG19" s="539">
        <f>IF(JF19="A",4,IF(JF19="B+",3.5,IF(JF19="B",3,IF(JF19="C+",2.5,IF(JF19="C",2,IF(JF19="D+",1.5,IF(JF19="D",1,0)))))))</f>
        <v>3</v>
      </c>
      <c r="JH19" s="539" t="str">
        <f>TEXT(JG19,"0.0")</f>
        <v>3.0</v>
      </c>
      <c r="JI19" s="12">
        <v>3</v>
      </c>
      <c r="JJ19" s="110">
        <v>3</v>
      </c>
      <c r="JK19" s="706">
        <v>8</v>
      </c>
      <c r="JL19" s="834">
        <v>6</v>
      </c>
      <c r="JM19" s="420"/>
      <c r="JN19" s="6">
        <f>ROUND((JK19*0.4+JL19*0.6),1)</f>
        <v>6.8</v>
      </c>
      <c r="JO19" s="104">
        <f>ROUND(MAX((JK19*0.4+JL19*0.6),(JK19*0.4+JM19*0.6)),1)</f>
        <v>6.8</v>
      </c>
      <c r="JP19" s="784" t="str">
        <f>TEXT(JO19,"0.0")</f>
        <v>6.8</v>
      </c>
      <c r="JQ19" s="540" t="str">
        <f>IF(JO19&gt;=8.5,"A",IF(JO19&gt;=8,"B+",IF(JO19&gt;=7,"B",IF(JO19&gt;=6.5,"C+",IF(JO19&gt;=5.5,"C",IF(JO19&gt;=5,"D+",IF(JO19&gt;=4,"D","F")))))))</f>
        <v>C+</v>
      </c>
      <c r="JR19" s="539">
        <f>IF(JQ19="A",4,IF(JQ19="B+",3.5,IF(JQ19="B",3,IF(JQ19="C+",2.5,IF(JQ19="C",2,IF(JQ19="D+",1.5,IF(JQ19="D",1,0)))))))</f>
        <v>2.5</v>
      </c>
      <c r="JS19" s="539" t="str">
        <f>TEXT(JR19,"0.0")</f>
        <v>2.5</v>
      </c>
      <c r="JT19" s="12">
        <v>1</v>
      </c>
      <c r="JU19" s="110">
        <v>1</v>
      </c>
      <c r="JV19" s="706">
        <v>7</v>
      </c>
      <c r="JW19" s="895">
        <v>6</v>
      </c>
      <c r="JX19" s="297"/>
      <c r="JY19" s="6">
        <f>ROUND((JV19*0.4+JW19*0.6),1)</f>
        <v>6.4</v>
      </c>
      <c r="JZ19" s="104">
        <f>ROUND(MAX((JV19*0.4+JW19*0.6),(JV19*0.4+JX19*0.6)),1)</f>
        <v>6.4</v>
      </c>
      <c r="KA19" s="784" t="str">
        <f>TEXT(JZ19,"0.0")</f>
        <v>6.4</v>
      </c>
      <c r="KB19" s="540" t="str">
        <f>IF(JZ19&gt;=8.5,"A",IF(JZ19&gt;=8,"B+",IF(JZ19&gt;=7,"B",IF(JZ19&gt;=6.5,"C+",IF(JZ19&gt;=5.5,"C",IF(JZ19&gt;=5,"D+",IF(JZ19&gt;=4,"D","F")))))))</f>
        <v>C</v>
      </c>
      <c r="KC19" s="539">
        <f>IF(KB19="A",4,IF(KB19="B+",3.5,IF(KB19="B",3,IF(KB19="C+",2.5,IF(KB19="C",2,IF(KB19="D+",1.5,IF(KB19="D",1,0)))))))</f>
        <v>2</v>
      </c>
      <c r="KD19" s="539" t="str">
        <f>TEXT(KC19,"0.0")</f>
        <v>2.0</v>
      </c>
      <c r="KE19" s="12">
        <v>1</v>
      </c>
      <c r="KF19" s="110">
        <v>1</v>
      </c>
      <c r="KG19" s="920">
        <f>GU19+HF19+HQ19+IB19+IM19+IX19+JI19+JT19+KE19</f>
        <v>20</v>
      </c>
      <c r="KH19" s="922">
        <f>(GS19*GU19+HD19*HF19+HO19*HQ19+HZ19*IB19+IK19*IM19+IV19*IX19+JG19*JI19+JR19*JT19+KC19*KE19)/KG19</f>
        <v>2.625</v>
      </c>
      <c r="KI19" s="924" t="str">
        <f>TEXT(KH19,"0.00")</f>
        <v>2.63</v>
      </c>
      <c r="KJ19" s="928" t="str">
        <f>IF(AND(KH19&lt;1),"Cảnh báo KQHT","Lên lớp")</f>
        <v>Lên lớp</v>
      </c>
      <c r="KK19" s="931">
        <f>GD19+KG19</f>
        <v>59</v>
      </c>
      <c r="KL19" s="922">
        <f>(CH19*CI19+FZ19*GA19+KH19*KG19)/KK19</f>
        <v>2.4576271186440679</v>
      </c>
      <c r="KM19" s="924" t="str">
        <f>TEXT(KL19,"0.00")</f>
        <v>2.46</v>
      </c>
      <c r="KN19" s="932">
        <f>GV19+HG19+HR19+IC19+IN19+IY19+JJ19+JU19+KF19</f>
        <v>20</v>
      </c>
      <c r="KO19" s="840">
        <f xml:space="preserve"> (KF19*JZ19+JU19*JO19+JJ19*JD19+IY19*IS19+IN19*IH19+IC19*HW19+HR19*HL19+HG19*HA19+GV19*GP19)/KN19</f>
        <v>6.9</v>
      </c>
      <c r="KP19" s="933">
        <f xml:space="preserve"> (GS19*GV19+HD19*HG19+HO19*HR19+HZ19*IC19+IK19*IN19+IV19*IY19+JG19*JJ19+JR19*JU19+KC19*KF19)/KN19</f>
        <v>2.625</v>
      </c>
      <c r="KQ19" s="934">
        <f>GG19+KN19</f>
        <v>59</v>
      </c>
      <c r="KR19" s="935">
        <f xml:space="preserve"> (KO19*KN19+GG19*GH19)/KQ19</f>
        <v>6.6305084745762706</v>
      </c>
      <c r="KS19" s="936">
        <f xml:space="preserve"> (GG19*GI19+KP19*KN19)/KQ19</f>
        <v>2.4576271186440679</v>
      </c>
      <c r="KT19" s="928" t="str">
        <f>IF(AND(KS19&lt;1.4),"Cảnh báo KQHT","Lên lớp")</f>
        <v>Lên lớp</v>
      </c>
      <c r="KU19" s="413"/>
      <c r="KV19" s="848">
        <v>6.8</v>
      </c>
      <c r="KW19" s="420">
        <v>5</v>
      </c>
      <c r="KX19" s="1058"/>
      <c r="KY19" s="723">
        <f>ROUND((KV19*0.4+KW19*0.6),1)</f>
        <v>5.7</v>
      </c>
      <c r="KZ19" s="724">
        <f>ROUND(MAX((KV19*0.4+KW19*0.6),(KV19*0.4+KX19*0.6)),1)</f>
        <v>5.7</v>
      </c>
      <c r="LA19" s="799" t="str">
        <f>TEXT(KZ19,"0.0")</f>
        <v>5.7</v>
      </c>
      <c r="LB19" s="725" t="str">
        <f>IF(KZ19&gt;=8.5,"A",IF(KZ19&gt;=8,"B+",IF(KZ19&gt;=7,"B",IF(KZ19&gt;=6.5,"C+",IF(KZ19&gt;=5.5,"C",IF(KZ19&gt;=5,"D+",IF(KZ19&gt;=4,"D","F")))))))</f>
        <v>C</v>
      </c>
      <c r="LC19" s="726">
        <f>IF(LB19="A",4,IF(LB19="B+",3.5,IF(LB19="B",3,IF(LB19="C+",2.5,IF(LB19="C",2,IF(LB19="D+",1.5,IF(LB19="D",1,0)))))))</f>
        <v>2</v>
      </c>
      <c r="LD19" s="726" t="str">
        <f>TEXT(LC19,"0.0")</f>
        <v>2.0</v>
      </c>
      <c r="LE19" s="727">
        <v>2</v>
      </c>
      <c r="LF19" s="728">
        <v>2</v>
      </c>
      <c r="LG19" s="848">
        <v>7.6</v>
      </c>
      <c r="LH19" s="420">
        <v>7</v>
      </c>
      <c r="LI19" s="420"/>
      <c r="LJ19" s="723">
        <f>ROUND((LG19*0.4+LH19*0.6),1)</f>
        <v>7.2</v>
      </c>
      <c r="LK19" s="724">
        <f>ROUND(MAX((LG19*0.4+LH19*0.6),(LG19*0.4+LI19*0.6)),1)</f>
        <v>7.2</v>
      </c>
      <c r="LL19" s="799" t="str">
        <f>TEXT(LK19,"0.0")</f>
        <v>7.2</v>
      </c>
      <c r="LM19" s="725" t="str">
        <f>IF(LK19&gt;=8.5,"A",IF(LK19&gt;=8,"B+",IF(LK19&gt;=7,"B",IF(LK19&gt;=6.5,"C+",IF(LK19&gt;=5.5,"C",IF(LK19&gt;=5,"D+",IF(LK19&gt;=4,"D","F")))))))</f>
        <v>B</v>
      </c>
      <c r="LN19" s="726">
        <f>IF(LM19="A",4,IF(LM19="B+",3.5,IF(LM19="B",3,IF(LM19="C+",2.5,IF(LM19="C",2,IF(LM19="D+",1.5,IF(LM19="D",1,0)))))))</f>
        <v>3</v>
      </c>
      <c r="LO19" s="726" t="str">
        <f>TEXT(LN19,"0.0")</f>
        <v>3.0</v>
      </c>
      <c r="LP19" s="727">
        <v>2</v>
      </c>
      <c r="LQ19" s="728">
        <v>2</v>
      </c>
      <c r="LR19" s="706">
        <v>5.4</v>
      </c>
      <c r="LS19" s="420">
        <v>7</v>
      </c>
      <c r="LT19" s="1101"/>
      <c r="LU19" s="6">
        <f>ROUND((LR19*0.4+LS19*0.6),1)</f>
        <v>6.4</v>
      </c>
      <c r="LV19" s="104">
        <f>ROUND(MAX((LR19*0.4+LS19*0.6),(LR19*0.4+LT19*0.6)),1)</f>
        <v>6.4</v>
      </c>
      <c r="LW19" s="784" t="str">
        <f>TEXT(LV19,"0.0")</f>
        <v>6.4</v>
      </c>
      <c r="LX19" s="540" t="str">
        <f>IF(LV19&gt;=8.5,"A",IF(LV19&gt;=8,"B+",IF(LV19&gt;=7,"B",IF(LV19&gt;=6.5,"C+",IF(LV19&gt;=5.5,"C",IF(LV19&gt;=5,"D+",IF(LV19&gt;=4,"D","F")))))))</f>
        <v>C</v>
      </c>
      <c r="LY19" s="539">
        <f>IF(LX19="A",4,IF(LX19="B+",3.5,IF(LX19="B",3,IF(LX19="C+",2.5,IF(LX19="C",2,IF(LX19="D+",1.5,IF(LX19="D",1,0)))))))</f>
        <v>2</v>
      </c>
      <c r="LZ19" s="539" t="str">
        <f>TEXT(LY19,"0.0")</f>
        <v>2.0</v>
      </c>
      <c r="MA19" s="12">
        <v>4</v>
      </c>
      <c r="MB19" s="110">
        <v>4</v>
      </c>
      <c r="MC19" s="848">
        <v>7.4</v>
      </c>
      <c r="MD19" s="420">
        <v>8</v>
      </c>
      <c r="ME19" s="420"/>
      <c r="MF19" s="900">
        <f>ROUND((MC19*0.4+MD19*0.6),1)</f>
        <v>7.8</v>
      </c>
      <c r="MG19" s="902">
        <f>ROUND(MAX((MC19*0.4+MD19*0.6),(MC19*0.4+ME19*0.6)),1)</f>
        <v>7.8</v>
      </c>
      <c r="MH19" s="904" t="str">
        <f>TEXT(MG19,"0.0")</f>
        <v>7.8</v>
      </c>
      <c r="MI19" s="906" t="str">
        <f>IF(MG19&gt;=8.5,"A",IF(MG19&gt;=8,"B+",IF(MG19&gt;=7,"B",IF(MG19&gt;=6.5,"C+",IF(MG19&gt;=5.5,"C",IF(MG19&gt;=5,"D+",IF(MG19&gt;=4,"D","F")))))))</f>
        <v>B</v>
      </c>
      <c r="MJ19" s="908">
        <f>IF(MI19="A",4,IF(MI19="B+",3.5,IF(MI19="B",3,IF(MI19="C+",2.5,IF(MI19="C",2,IF(MI19="D+",1.5,IF(MI19="D",1,0)))))))</f>
        <v>3</v>
      </c>
      <c r="MK19" s="908" t="str">
        <f>TEXT(MJ19,"0.0")</f>
        <v>3.0</v>
      </c>
      <c r="ML19" s="729">
        <v>2</v>
      </c>
      <c r="MM19" s="910">
        <v>2</v>
      </c>
      <c r="MN19" s="706">
        <v>7.5</v>
      </c>
      <c r="MO19" s="297">
        <v>7</v>
      </c>
      <c r="MP19" s="297"/>
      <c r="MQ19" s="900">
        <f>ROUND((MN19*0.4+MO19*0.6),1)</f>
        <v>7.2</v>
      </c>
      <c r="MR19" s="902">
        <f>ROUND(MAX((MN19*0.4+MO19*0.6),(MN19*0.4+MP19*0.6)),1)</f>
        <v>7.2</v>
      </c>
      <c r="MS19" s="904" t="str">
        <f>TEXT(MR19,"0.0")</f>
        <v>7.2</v>
      </c>
      <c r="MT19" s="906" t="str">
        <f>IF(MR19&gt;=8.5,"A",IF(MR19&gt;=8,"B+",IF(MR19&gt;=7,"B",IF(MR19&gt;=6.5,"C+",IF(MR19&gt;=5.5,"C",IF(MR19&gt;=5,"D+",IF(MR19&gt;=4,"D","F")))))))</f>
        <v>B</v>
      </c>
      <c r="MU19" s="908">
        <f>IF(MT19="A",4,IF(MT19="B+",3.5,IF(MT19="B",3,IF(MT19="C+",2.5,IF(MT19="C",2,IF(MT19="D+",1.5,IF(MT19="D",1,0)))))))</f>
        <v>3</v>
      </c>
      <c r="MV19" s="908" t="str">
        <f>TEXT(MU19,"0.0")</f>
        <v>3.0</v>
      </c>
      <c r="MW19" s="729">
        <v>2</v>
      </c>
      <c r="MX19" s="910">
        <v>2</v>
      </c>
      <c r="MY19" s="706">
        <v>6.5</v>
      </c>
      <c r="MZ19" s="420">
        <v>3</v>
      </c>
      <c r="NA19" s="420"/>
      <c r="NB19" s="900">
        <f>ROUND((MY19*0.4+MZ19*0.6),1)</f>
        <v>4.4000000000000004</v>
      </c>
      <c r="NC19" s="902">
        <f>ROUND(MAX((MY19*0.4+MZ19*0.6),(MY19*0.4+NA19*0.6)),1)</f>
        <v>4.4000000000000004</v>
      </c>
      <c r="ND19" s="904" t="str">
        <f>TEXT(NC19,"0.0")</f>
        <v>4.4</v>
      </c>
      <c r="NE19" s="906" t="str">
        <f>IF(NC19&gt;=8.5,"A",IF(NC19&gt;=8,"B+",IF(NC19&gt;=7,"B",IF(NC19&gt;=6.5,"C+",IF(NC19&gt;=5.5,"C",IF(NC19&gt;=5,"D+",IF(NC19&gt;=4,"D","F")))))))</f>
        <v>D</v>
      </c>
      <c r="NF19" s="908">
        <f>IF(NE19="A",4,IF(NE19="B+",3.5,IF(NE19="B",3,IF(NE19="C+",2.5,IF(NE19="C",2,IF(NE19="D+",1.5,IF(NE19="D",1,0)))))))</f>
        <v>1</v>
      </c>
      <c r="NG19" s="908" t="str">
        <f>TEXT(NF19,"0.0")</f>
        <v>1.0</v>
      </c>
      <c r="NH19" s="729">
        <v>2</v>
      </c>
      <c r="NI19" s="910">
        <v>2</v>
      </c>
      <c r="NJ19" s="706">
        <v>5.8</v>
      </c>
      <c r="NK19" s="420">
        <v>3</v>
      </c>
      <c r="NL19" s="420"/>
      <c r="NM19" s="900">
        <f>ROUND((NJ19*0.4+NK19*0.6),1)</f>
        <v>4.0999999999999996</v>
      </c>
      <c r="NN19" s="902">
        <f>ROUND(MAX((NJ19*0.4+NK19*0.6),(NJ19*0.4+NL19*0.6)),1)</f>
        <v>4.0999999999999996</v>
      </c>
      <c r="NO19" s="904" t="str">
        <f>TEXT(NN19,"0.0")</f>
        <v>4.1</v>
      </c>
      <c r="NP19" s="906" t="str">
        <f>IF(NN19&gt;=8.5,"A",IF(NN19&gt;=8,"B+",IF(NN19&gt;=7,"B",IF(NN19&gt;=6.5,"C+",IF(NN19&gt;=5.5,"C",IF(NN19&gt;=5,"D+",IF(NN19&gt;=4,"D","F")))))))</f>
        <v>D</v>
      </c>
      <c r="NQ19" s="908">
        <f>IF(NP19="A",4,IF(NP19="B+",3.5,IF(NP19="B",3,IF(NP19="C+",2.5,IF(NP19="C",2,IF(NP19="D+",1.5,IF(NP19="D",1,0)))))))</f>
        <v>1</v>
      </c>
      <c r="NR19" s="908" t="str">
        <f>TEXT(NQ19,"0.0")</f>
        <v>1.0</v>
      </c>
      <c r="NS19" s="729">
        <v>2</v>
      </c>
      <c r="NT19" s="910">
        <v>2</v>
      </c>
      <c r="NU19" s="706">
        <v>5.3</v>
      </c>
      <c r="NV19" s="420">
        <v>3</v>
      </c>
      <c r="NW19" s="420">
        <v>3</v>
      </c>
      <c r="NX19" s="900">
        <f>ROUND((NU19*0.4+NV19*0.6),1)</f>
        <v>3.9</v>
      </c>
      <c r="NY19" s="902">
        <f>ROUND(MAX((NU19*0.4+NV19*0.6),(NU19*0.4+NW19*0.6)),1)</f>
        <v>3.9</v>
      </c>
      <c r="NZ19" s="904" t="str">
        <f>TEXT(NY19,"0.0")</f>
        <v>3.9</v>
      </c>
      <c r="OA19" s="906" t="str">
        <f>IF(NY19&gt;=8.5,"A",IF(NY19&gt;=8,"B+",IF(NY19&gt;=7,"B",IF(NY19&gt;=6.5,"C+",IF(NY19&gt;=5.5,"C",IF(NY19&gt;=5,"D+",IF(NY19&gt;=4,"D","F")))))))</f>
        <v>F</v>
      </c>
      <c r="OB19" s="908">
        <f>IF(OA19="A",4,IF(OA19="B+",3.5,IF(OA19="B",3,IF(OA19="C+",2.5,IF(OA19="C",2,IF(OA19="D+",1.5,IF(OA19="D",1,0)))))))</f>
        <v>0</v>
      </c>
      <c r="OC19" s="908" t="str">
        <f>TEXT(OB19,"0.0")</f>
        <v>0.0</v>
      </c>
      <c r="OD19" s="729">
        <v>2</v>
      </c>
      <c r="OE19" s="910"/>
      <c r="OF19" s="1069">
        <f>LE19+LP19+MA19+ML19+MW19+NH19+NS19+OD19</f>
        <v>18</v>
      </c>
      <c r="OG19" s="1070">
        <f>(LC19*LE19+LN19*LP19+LY19*MA19+MJ19*ML19+MU19*MW19+NF19*NH19+NQ19*NS19+OD19*OB19)/OF19</f>
        <v>1.8888888888888888</v>
      </c>
      <c r="OH19" s="1071" t="str">
        <f>TEXT(OG19,"0.00")</f>
        <v>1.89</v>
      </c>
      <c r="OI19" s="1072" t="str">
        <f>IF(AND(OG19&lt;1),"Cảnh báo KQHT","Lên lớp")</f>
        <v>Lên lớp</v>
      </c>
      <c r="OJ19" s="1082">
        <f>KK19+OF19</f>
        <v>77</v>
      </c>
      <c r="OK19" s="1083">
        <f>(CI19*CH19+GA19*FZ19+KH19*KG19+OG19*OF19)/OJ19</f>
        <v>2.3246753246753249</v>
      </c>
      <c r="OL19" s="1084" t="str">
        <f>TEXT(OK19,"0.00")</f>
        <v>2.32</v>
      </c>
      <c r="OM19" s="1082">
        <f>LF19+LQ19+MB19+MM19+MX19+NI19+ NT19+OE19</f>
        <v>16</v>
      </c>
      <c r="ON19" s="1075">
        <f xml:space="preserve"> (LC19*LF19+LN19*LQ19+MB19*LY19+MJ19*MM19+MU19*MX19+NF19*NI19+NQ19*NT19+OB19*OE19)/OM19</f>
        <v>2.125</v>
      </c>
      <c r="OO19" s="1075">
        <f xml:space="preserve"> (KZ19*LF19+LK19*LQ19+MB19*LV19+MG19*MM19+MR19*MX19+NC19*NI19+NN19*NT19+NY19*OE19)/OM19</f>
        <v>6.15</v>
      </c>
      <c r="OP19" s="1076">
        <f>KQ19+OM19</f>
        <v>75</v>
      </c>
      <c r="OQ19" s="1079">
        <f xml:space="preserve"> (KR19*KQ19+OO19*OM19)/OP19</f>
        <v>6.5280000000000005</v>
      </c>
      <c r="OR19" s="1077">
        <f xml:space="preserve"> (KS19*KQ19+ON19*OM19)/OP19</f>
        <v>2.3866666666666667</v>
      </c>
      <c r="OS19" s="1072" t="str">
        <f>IF(AND(OR19&lt;1.4),"Cảnh báo KQHT","Lên lớp")</f>
        <v>Lên lớp</v>
      </c>
      <c r="OU19" s="1338"/>
      <c r="OV19" s="1335"/>
      <c r="OW19" s="1410"/>
      <c r="OX19" s="1413">
        <f>ROUND((OU19*0.4+OV19*0.6),1)</f>
        <v>0</v>
      </c>
      <c r="OY19" s="1414">
        <f>ROUND(MAX((OU19*0.4+OV19*0.6),(OU19*0.4+OW19*0.6)),1)</f>
        <v>0</v>
      </c>
      <c r="OZ19" s="1415" t="str">
        <f>TEXT(OY19,"0.0")</f>
        <v>0.0</v>
      </c>
      <c r="PA19" s="1416" t="str">
        <f>IF(OY19&gt;=8.5,"A",IF(OY19&gt;=8,"B+",IF(OY19&gt;=7,"B",IF(OY19&gt;=6.5,"C+",IF(OY19&gt;=5.5,"C",IF(OY19&gt;=5,"D+",IF(OY19&gt;=4,"D","F")))))))</f>
        <v>F</v>
      </c>
      <c r="PB19" s="1417">
        <f>IF(PA19="A",4,IF(PA19="B+",3.5,IF(PA19="B",3,IF(PA19="C+",2.5,IF(PA19="C",2,IF(PA19="D+",1.5,IF(PA19="D",1,0)))))))</f>
        <v>0</v>
      </c>
      <c r="PC19" s="1418" t="str">
        <f>TEXT(PB19,"0.0")</f>
        <v>0.0</v>
      </c>
      <c r="PD19" s="1419">
        <v>6</v>
      </c>
      <c r="PE19" s="1616"/>
      <c r="PF19" s="1618"/>
      <c r="PG19" s="1615"/>
      <c r="PH19" s="1277"/>
      <c r="PI19" s="1277"/>
      <c r="PJ19" s="1277"/>
      <c r="PK19" s="1277"/>
      <c r="PL19" s="1277"/>
      <c r="PM19" s="1277"/>
      <c r="PN19" s="1282"/>
      <c r="PO19" s="1621">
        <f>PD19+PN19</f>
        <v>6</v>
      </c>
      <c r="PP19" s="1070">
        <f>(PB19*PD19+PL19*PN19)/PO19</f>
        <v>0</v>
      </c>
    </row>
    <row r="20" spans="1:432" ht="17.25" customHeight="1" x14ac:dyDescent="0.3">
      <c r="A20" s="1622"/>
      <c r="B20" s="1623"/>
      <c r="C20" s="1624"/>
      <c r="D20" s="1625"/>
      <c r="E20" s="1626"/>
      <c r="F20" s="471"/>
      <c r="G20" s="1175"/>
      <c r="H20" s="45"/>
      <c r="I20" s="235"/>
      <c r="J20" s="411"/>
      <c r="K20" s="45"/>
      <c r="L20" s="45"/>
      <c r="M20" s="45"/>
      <c r="N20" s="289"/>
      <c r="O20" s="411"/>
      <c r="P20" s="45"/>
      <c r="Q20" s="45"/>
      <c r="R20" s="45"/>
      <c r="S20" s="289"/>
      <c r="T20" s="411"/>
      <c r="U20" s="45"/>
      <c r="V20" s="45"/>
      <c r="W20" s="45"/>
      <c r="X20" s="45"/>
      <c r="Y20" s="45"/>
      <c r="Z20" s="45"/>
      <c r="AA20" s="45"/>
      <c r="AB20" s="45"/>
      <c r="AC20" s="45"/>
      <c r="AD20" s="251"/>
      <c r="AE20" s="411"/>
      <c r="AF20" s="45"/>
      <c r="AG20" s="45"/>
      <c r="AH20" s="587"/>
      <c r="AI20" s="587"/>
      <c r="AJ20" s="587"/>
      <c r="AK20" s="587"/>
      <c r="AL20" s="587"/>
      <c r="AM20" s="587"/>
      <c r="AN20" s="587"/>
      <c r="AO20" s="1627"/>
      <c r="AP20" s="411"/>
      <c r="AQ20" s="45"/>
      <c r="AR20" s="45"/>
      <c r="AS20" s="45"/>
      <c r="AT20" s="45"/>
      <c r="AU20" s="45"/>
      <c r="AV20" s="45"/>
      <c r="AW20" s="45"/>
      <c r="AX20" s="45"/>
      <c r="AY20" s="45"/>
      <c r="AZ20" s="251"/>
      <c r="BA20" s="411"/>
      <c r="BB20" s="45"/>
      <c r="BC20" s="45"/>
      <c r="BD20" s="45"/>
      <c r="BE20" s="45"/>
      <c r="BF20" s="45"/>
      <c r="BG20" s="45"/>
      <c r="BH20" s="45"/>
      <c r="BI20" s="45"/>
      <c r="BJ20" s="45"/>
      <c r="BK20" s="251"/>
      <c r="BL20" s="411"/>
      <c r="BM20" s="45"/>
      <c r="BN20" s="45"/>
      <c r="BO20" s="45"/>
      <c r="BP20" s="45"/>
      <c r="BQ20" s="45"/>
      <c r="BR20" s="45"/>
      <c r="BS20" s="45"/>
      <c r="BT20" s="45"/>
      <c r="BU20" s="45"/>
      <c r="BV20" s="289"/>
      <c r="BW20" s="411"/>
      <c r="BX20" s="45"/>
      <c r="BY20" s="45"/>
      <c r="BZ20" s="45"/>
      <c r="CA20" s="45"/>
      <c r="CB20" s="45"/>
      <c r="CC20" s="45"/>
      <c r="CD20" s="45"/>
      <c r="CE20" s="45"/>
      <c r="CF20" s="45"/>
      <c r="CG20" s="289"/>
      <c r="CH20" s="411"/>
      <c r="CI20" s="411"/>
      <c r="CJ20" s="45"/>
      <c r="CK20" s="411"/>
      <c r="CL20" s="411"/>
      <c r="CM20" s="411"/>
      <c r="CN20" s="411"/>
      <c r="CO20" s="289"/>
      <c r="CP20" s="411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281"/>
      <c r="DB20" s="429"/>
      <c r="DC20" s="45"/>
      <c r="DD20" s="181"/>
      <c r="DE20" s="492"/>
      <c r="DF20" s="492"/>
      <c r="DG20" s="520"/>
      <c r="DH20" s="521"/>
      <c r="DI20" s="521"/>
      <c r="DJ20" s="183"/>
      <c r="DK20" s="493"/>
      <c r="DL20" s="411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11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318"/>
      <c r="EI20" s="335"/>
      <c r="EJ20" s="45"/>
      <c r="EK20" s="181"/>
      <c r="EL20" s="492"/>
      <c r="EM20" s="492"/>
      <c r="EN20" s="520"/>
      <c r="EO20" s="521"/>
      <c r="EP20" s="521"/>
      <c r="EQ20" s="183"/>
      <c r="ER20" s="493"/>
      <c r="ES20" s="411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1628"/>
      <c r="FE20" s="346"/>
      <c r="FF20" s="180"/>
      <c r="FG20" s="181"/>
      <c r="FH20" s="492"/>
      <c r="FI20" s="492"/>
      <c r="FJ20" s="520"/>
      <c r="FK20" s="521"/>
      <c r="FL20" s="521"/>
      <c r="FM20" s="183"/>
      <c r="FN20" s="493"/>
      <c r="FO20" s="318"/>
      <c r="FP20" s="245"/>
      <c r="FQ20" s="45"/>
      <c r="FR20" s="181"/>
      <c r="FS20" s="492"/>
      <c r="FT20" s="492"/>
      <c r="FU20" s="520"/>
      <c r="FV20" s="521"/>
      <c r="FW20" s="521"/>
      <c r="FX20" s="183"/>
      <c r="FY20" s="493"/>
      <c r="FZ20" s="45"/>
      <c r="GA20" s="45"/>
      <c r="GB20" s="45"/>
      <c r="GC20" s="45"/>
      <c r="GD20" s="45"/>
      <c r="GE20" s="45"/>
      <c r="GF20" s="45"/>
      <c r="GG20" s="45"/>
      <c r="GH20" s="587"/>
      <c r="GI20" s="45"/>
      <c r="GJ20" s="45"/>
      <c r="GK20" s="289"/>
      <c r="GL20" s="306"/>
      <c r="GM20" s="245"/>
      <c r="GN20" s="245"/>
      <c r="GO20" s="181"/>
      <c r="GP20" s="492"/>
      <c r="GQ20" s="850"/>
      <c r="GR20" s="520"/>
      <c r="GS20" s="521"/>
      <c r="GT20" s="521"/>
      <c r="GU20" s="183"/>
      <c r="GV20" s="591"/>
      <c r="GW20" s="306"/>
      <c r="GX20" s="245"/>
      <c r="GY20" s="245"/>
      <c r="GZ20" s="1176"/>
      <c r="HA20" s="1177"/>
      <c r="HB20" s="850"/>
      <c r="HC20" s="1178"/>
      <c r="HD20" s="1179"/>
      <c r="HE20" s="1179"/>
      <c r="HF20" s="1152"/>
      <c r="HG20" s="1629"/>
      <c r="HH20" s="306"/>
      <c r="HI20" s="245"/>
      <c r="HJ20" s="45"/>
      <c r="HK20" s="181"/>
      <c r="HL20" s="492"/>
      <c r="HM20" s="850"/>
      <c r="HN20" s="520"/>
      <c r="HO20" s="521"/>
      <c r="HP20" s="521"/>
      <c r="HQ20" s="183"/>
      <c r="HR20" s="591"/>
      <c r="HS20" s="1630"/>
      <c r="HT20" s="45"/>
      <c r="HU20" s="45"/>
      <c r="HV20" s="45"/>
      <c r="HW20" s="45"/>
      <c r="HX20" s="45"/>
      <c r="HY20" s="45"/>
      <c r="HZ20" s="45"/>
      <c r="IA20" s="45"/>
      <c r="IB20" s="45"/>
      <c r="IC20" s="289"/>
      <c r="ID20" s="411"/>
      <c r="IE20" s="45"/>
      <c r="IF20" s="45"/>
      <c r="IG20" s="45"/>
      <c r="IH20" s="45"/>
      <c r="II20" s="45"/>
      <c r="IJ20" s="45"/>
      <c r="IK20" s="45"/>
      <c r="IL20" s="45"/>
      <c r="IM20" s="45"/>
      <c r="IN20" s="289"/>
      <c r="IO20" s="318"/>
      <c r="IP20" s="335"/>
      <c r="IQ20" s="335"/>
      <c r="IR20" s="181"/>
      <c r="IS20" s="492"/>
      <c r="IT20" s="492"/>
      <c r="IU20" s="520"/>
      <c r="IV20" s="521"/>
      <c r="IW20" s="521"/>
      <c r="IX20" s="183"/>
      <c r="IY20" s="591"/>
      <c r="IZ20" s="1631"/>
      <c r="JA20" s="1171"/>
      <c r="JB20" s="1171"/>
      <c r="JC20" s="1171"/>
      <c r="JD20" s="1171"/>
      <c r="JE20" s="1171"/>
      <c r="JF20" s="1171"/>
      <c r="JG20" s="1171"/>
      <c r="JH20" s="1171"/>
      <c r="JI20" s="1171"/>
      <c r="JJ20" s="1173"/>
      <c r="JK20" s="1631"/>
      <c r="JL20" s="1171"/>
      <c r="JM20" s="1171"/>
      <c r="JN20" s="1171"/>
      <c r="JO20" s="1171"/>
      <c r="JP20" s="1171"/>
      <c r="JQ20" s="1171"/>
      <c r="JR20" s="1171"/>
      <c r="JS20" s="1171"/>
      <c r="JT20" s="1171"/>
      <c r="JU20" s="1173"/>
      <c r="JV20" s="1631"/>
      <c r="JW20" s="1171"/>
      <c r="JX20" s="1171"/>
      <c r="JY20" s="1171"/>
      <c r="JZ20" s="1171"/>
      <c r="KA20" s="1171"/>
      <c r="KB20" s="1171"/>
      <c r="KC20" s="1171"/>
      <c r="KD20" s="1171"/>
      <c r="KE20" s="1171"/>
      <c r="KF20" s="1173"/>
      <c r="KG20" s="1631"/>
      <c r="KH20" s="1171"/>
      <c r="KI20" s="1171"/>
      <c r="KJ20" s="1171"/>
      <c r="KK20" s="1171"/>
      <c r="KL20" s="1171"/>
      <c r="KM20" s="1171"/>
      <c r="KN20" s="1171"/>
      <c r="KO20" s="1171"/>
      <c r="KP20" s="1171"/>
      <c r="KQ20" s="1171"/>
      <c r="KR20" s="1171"/>
      <c r="KS20" s="1171"/>
      <c r="KT20" s="1171"/>
      <c r="KU20" s="1173"/>
      <c r="KV20" s="1036"/>
      <c r="KW20" s="1036"/>
      <c r="KX20" s="1036"/>
      <c r="KY20" s="1036"/>
      <c r="KZ20" s="1036"/>
      <c r="LA20" s="1036"/>
      <c r="LB20" s="1036"/>
      <c r="LC20" s="1036"/>
      <c r="LD20" s="1036"/>
      <c r="LE20" s="1036"/>
      <c r="LF20" s="1036"/>
      <c r="LG20" s="1036"/>
      <c r="LH20" s="1036"/>
      <c r="LI20" s="1036"/>
      <c r="LJ20" s="1036"/>
      <c r="LK20" s="1036"/>
      <c r="LL20" s="1036"/>
      <c r="LM20" s="1036"/>
      <c r="LN20" s="1036"/>
      <c r="LO20" s="1036"/>
      <c r="LP20" s="1036"/>
      <c r="LQ20" s="1036"/>
      <c r="LR20" s="1036"/>
      <c r="LS20" s="1036"/>
      <c r="LT20" s="1036"/>
      <c r="LU20" s="1036"/>
      <c r="LV20" s="1036"/>
      <c r="LW20" s="1036"/>
      <c r="LX20" s="1036"/>
      <c r="LY20" s="1036"/>
      <c r="LZ20" s="1036"/>
      <c r="MA20" s="1036"/>
      <c r="MB20" s="1036"/>
    </row>
    <row r="21" spans="1:432" ht="17.25" customHeight="1" x14ac:dyDescent="0.3">
      <c r="A21" s="1622"/>
      <c r="B21" s="1623"/>
      <c r="C21" s="1624"/>
      <c r="D21" s="1625"/>
      <c r="E21" s="1626"/>
      <c r="F21" s="471"/>
      <c r="G21" s="1175"/>
      <c r="H21" s="45"/>
      <c r="I21" s="235"/>
      <c r="J21" s="411"/>
      <c r="K21" s="45"/>
      <c r="L21" s="45"/>
      <c r="M21" s="45"/>
      <c r="N21" s="289"/>
      <c r="O21" s="411"/>
      <c r="P21" s="45"/>
      <c r="Q21" s="45"/>
      <c r="R21" s="45"/>
      <c r="S21" s="289"/>
      <c r="T21" s="411"/>
      <c r="U21" s="45"/>
      <c r="V21" s="45"/>
      <c r="W21" s="45"/>
      <c r="X21" s="45"/>
      <c r="Y21" s="45"/>
      <c r="Z21" s="45"/>
      <c r="AA21" s="45"/>
      <c r="AB21" s="45"/>
      <c r="AC21" s="45"/>
      <c r="AD21" s="251"/>
      <c r="AE21" s="411"/>
      <c r="AF21" s="45"/>
      <c r="AG21" s="45"/>
      <c r="AH21" s="587"/>
      <c r="AI21" s="587"/>
      <c r="AJ21" s="587"/>
      <c r="AK21" s="587"/>
      <c r="AL21" s="587"/>
      <c r="AM21" s="587"/>
      <c r="AN21" s="587"/>
      <c r="AO21" s="1627"/>
      <c r="AP21" s="411"/>
      <c r="AQ21" s="45"/>
      <c r="AR21" s="45"/>
      <c r="AS21" s="45"/>
      <c r="AT21" s="45"/>
      <c r="AU21" s="45"/>
      <c r="AV21" s="45"/>
      <c r="AW21" s="45"/>
      <c r="AX21" s="45"/>
      <c r="AY21" s="45"/>
      <c r="AZ21" s="251"/>
      <c r="BA21" s="411"/>
      <c r="BB21" s="45"/>
      <c r="BC21" s="45"/>
      <c r="BD21" s="45"/>
      <c r="BE21" s="45"/>
      <c r="BF21" s="45"/>
      <c r="BG21" s="45"/>
      <c r="BH21" s="45"/>
      <c r="BI21" s="45"/>
      <c r="BJ21" s="45"/>
      <c r="BK21" s="251"/>
      <c r="BL21" s="411"/>
      <c r="BM21" s="45"/>
      <c r="BN21" s="45"/>
      <c r="BO21" s="45"/>
      <c r="BP21" s="45"/>
      <c r="BQ21" s="45"/>
      <c r="BR21" s="45"/>
      <c r="BS21" s="45"/>
      <c r="BT21" s="45"/>
      <c r="BU21" s="45"/>
      <c r="BV21" s="289"/>
      <c r="BW21" s="411"/>
      <c r="BX21" s="45"/>
      <c r="BY21" s="45"/>
      <c r="BZ21" s="45"/>
      <c r="CA21" s="45"/>
      <c r="CB21" s="45"/>
      <c r="CC21" s="45"/>
      <c r="CD21" s="45"/>
      <c r="CE21" s="45"/>
      <c r="CF21" s="45"/>
      <c r="CG21" s="289"/>
      <c r="CH21" s="411"/>
      <c r="CI21" s="411"/>
      <c r="CJ21" s="45"/>
      <c r="CK21" s="411"/>
      <c r="CL21" s="411"/>
      <c r="CM21" s="411"/>
      <c r="CN21" s="411"/>
      <c r="CO21" s="289"/>
      <c r="CP21" s="411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281"/>
      <c r="DB21" s="429"/>
      <c r="DC21" s="45"/>
      <c r="DD21" s="181"/>
      <c r="DE21" s="492"/>
      <c r="DF21" s="492"/>
      <c r="DG21" s="520"/>
      <c r="DH21" s="521"/>
      <c r="DI21" s="521"/>
      <c r="DJ21" s="183"/>
      <c r="DK21" s="493"/>
      <c r="DL21" s="411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11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318"/>
      <c r="EI21" s="335"/>
      <c r="EJ21" s="45"/>
      <c r="EK21" s="181"/>
      <c r="EL21" s="492"/>
      <c r="EM21" s="492"/>
      <c r="EN21" s="520"/>
      <c r="EO21" s="521"/>
      <c r="EP21" s="521"/>
      <c r="EQ21" s="183"/>
      <c r="ER21" s="493"/>
      <c r="ES21" s="411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1628"/>
      <c r="FE21" s="346"/>
      <c r="FF21" s="180"/>
      <c r="FG21" s="181"/>
      <c r="FH21" s="492"/>
      <c r="FI21" s="492"/>
      <c r="FJ21" s="520"/>
      <c r="FK21" s="521"/>
      <c r="FL21" s="521"/>
      <c r="FM21" s="183"/>
      <c r="FN21" s="493"/>
      <c r="FO21" s="318"/>
      <c r="FP21" s="245"/>
      <c r="FQ21" s="45"/>
      <c r="FR21" s="181"/>
      <c r="FS21" s="492"/>
      <c r="FT21" s="492"/>
      <c r="FU21" s="520"/>
      <c r="FV21" s="521"/>
      <c r="FW21" s="521"/>
      <c r="FX21" s="183"/>
      <c r="FY21" s="493"/>
      <c r="FZ21" s="45"/>
      <c r="GA21" s="45"/>
      <c r="GB21" s="45"/>
      <c r="GC21" s="45"/>
      <c r="GD21" s="45"/>
      <c r="GE21" s="45"/>
      <c r="GF21" s="45"/>
      <c r="GG21" s="45"/>
      <c r="GH21" s="587"/>
      <c r="GI21" s="45"/>
      <c r="GJ21" s="45"/>
      <c r="GK21" s="289"/>
      <c r="GL21" s="306"/>
      <c r="GM21" s="245"/>
      <c r="GN21" s="245"/>
      <c r="GO21" s="181"/>
      <c r="GP21" s="492"/>
      <c r="GQ21" s="850"/>
      <c r="GR21" s="520"/>
      <c r="GS21" s="521"/>
      <c r="GT21" s="521"/>
      <c r="GU21" s="183"/>
      <c r="GV21" s="591"/>
      <c r="GW21" s="306"/>
      <c r="GX21" s="245"/>
      <c r="GY21" s="245"/>
      <c r="GZ21" s="1176"/>
      <c r="HA21" s="1177"/>
      <c r="HB21" s="850"/>
      <c r="HC21" s="1178"/>
      <c r="HD21" s="1179"/>
      <c r="HE21" s="1179"/>
      <c r="HF21" s="1152"/>
      <c r="HG21" s="1629"/>
      <c r="HH21" s="306"/>
      <c r="HI21" s="245"/>
      <c r="HJ21" s="45"/>
      <c r="HK21" s="181"/>
      <c r="HL21" s="492"/>
      <c r="HM21" s="850"/>
      <c r="HN21" s="520"/>
      <c r="HO21" s="521"/>
      <c r="HP21" s="521"/>
      <c r="HQ21" s="183"/>
      <c r="HR21" s="591"/>
      <c r="HS21" s="1630"/>
      <c r="HT21" s="45"/>
      <c r="HU21" s="45"/>
      <c r="HV21" s="45"/>
      <c r="HW21" s="45"/>
      <c r="HX21" s="45"/>
      <c r="HY21" s="45"/>
      <c r="HZ21" s="45"/>
      <c r="IA21" s="45"/>
      <c r="IB21" s="45"/>
      <c r="IC21" s="289"/>
      <c r="ID21" s="411"/>
      <c r="IE21" s="45"/>
      <c r="IF21" s="45"/>
      <c r="IG21" s="45"/>
      <c r="IH21" s="45"/>
      <c r="II21" s="45"/>
      <c r="IJ21" s="45"/>
      <c r="IK21" s="45"/>
      <c r="IL21" s="45"/>
      <c r="IM21" s="45"/>
      <c r="IN21" s="289"/>
      <c r="IO21" s="318"/>
      <c r="IP21" s="335"/>
      <c r="IQ21" s="335"/>
      <c r="IR21" s="181"/>
      <c r="IS21" s="492"/>
      <c r="IT21" s="492"/>
      <c r="IU21" s="520"/>
      <c r="IV21" s="521"/>
      <c r="IW21" s="521"/>
      <c r="IX21" s="183"/>
      <c r="IY21" s="591"/>
      <c r="IZ21" s="1631"/>
      <c r="JA21" s="1171"/>
      <c r="JB21" s="1171"/>
      <c r="JC21" s="1171"/>
      <c r="JD21" s="1171"/>
      <c r="JE21" s="1171"/>
      <c r="JF21" s="1171"/>
      <c r="JG21" s="1171"/>
      <c r="JH21" s="1171"/>
      <c r="JI21" s="1171"/>
      <c r="JJ21" s="1173"/>
      <c r="JK21" s="1631"/>
      <c r="JL21" s="1171"/>
      <c r="JM21" s="1171"/>
      <c r="JN21" s="1171"/>
      <c r="JO21" s="1171"/>
      <c r="JP21" s="1171"/>
      <c r="JQ21" s="1171"/>
      <c r="JR21" s="1171"/>
      <c r="JS21" s="1171"/>
      <c r="JT21" s="1171"/>
      <c r="JU21" s="1173"/>
      <c r="JV21" s="1631"/>
      <c r="JW21" s="1171"/>
      <c r="JX21" s="1171"/>
      <c r="JY21" s="1171"/>
      <c r="JZ21" s="1171"/>
      <c r="KA21" s="1171"/>
      <c r="KB21" s="1171"/>
      <c r="KC21" s="1171"/>
      <c r="KD21" s="1171"/>
      <c r="KE21" s="1171"/>
      <c r="KF21" s="1173"/>
      <c r="KG21" s="1631"/>
      <c r="KH21" s="1171"/>
      <c r="KI21" s="1171"/>
      <c r="KJ21" s="1171"/>
      <c r="KK21" s="1171"/>
      <c r="KL21" s="1171"/>
      <c r="KM21" s="1171"/>
      <c r="KN21" s="1171"/>
      <c r="KO21" s="1171"/>
      <c r="KP21" s="1171"/>
      <c r="KQ21" s="1171"/>
      <c r="KR21" s="1171"/>
      <c r="KS21" s="1171"/>
      <c r="KT21" s="1171"/>
      <c r="KU21" s="1173"/>
      <c r="KV21" s="1036"/>
      <c r="KW21" s="1036"/>
      <c r="KX21" s="1036"/>
      <c r="KY21" s="1036"/>
      <c r="KZ21" s="1036"/>
      <c r="LA21" s="1036"/>
      <c r="LB21" s="1036"/>
      <c r="LC21" s="1036"/>
      <c r="LD21" s="1036"/>
      <c r="LE21" s="1036"/>
      <c r="LF21" s="1036"/>
      <c r="LG21" s="1036"/>
      <c r="LH21" s="1036"/>
      <c r="LI21" s="1036"/>
      <c r="LJ21" s="1036"/>
      <c r="LK21" s="1036"/>
      <c r="LL21" s="1036"/>
      <c r="LM21" s="1036"/>
      <c r="LN21" s="1036"/>
      <c r="LO21" s="1036"/>
      <c r="LP21" s="1036"/>
      <c r="LQ21" s="1036"/>
      <c r="LR21" s="1036"/>
      <c r="LS21" s="1036"/>
      <c r="LT21" s="1036"/>
      <c r="LU21" s="1036"/>
      <c r="LV21" s="1036"/>
      <c r="LW21" s="1036"/>
      <c r="LX21" s="1036"/>
      <c r="LY21" s="1036"/>
      <c r="LZ21" s="1036"/>
      <c r="MA21" s="1036"/>
      <c r="MB21" s="1036"/>
    </row>
    <row r="22" spans="1:432" ht="20.25" customHeight="1" thickBot="1" x14ac:dyDescent="0.3">
      <c r="A22" s="50">
        <v>43</v>
      </c>
      <c r="B22" s="33" t="s">
        <v>23</v>
      </c>
      <c r="C22" s="51" t="s">
        <v>163</v>
      </c>
      <c r="D22" s="60" t="s">
        <v>164</v>
      </c>
      <c r="E22" s="879" t="s">
        <v>137</v>
      </c>
      <c r="F22" s="619" t="s">
        <v>1523</v>
      </c>
      <c r="G22" s="53" t="s">
        <v>165</v>
      </c>
      <c r="H22" s="33" t="s">
        <v>28</v>
      </c>
      <c r="I22" s="123" t="s">
        <v>166</v>
      </c>
      <c r="J22" s="118">
        <v>6</v>
      </c>
      <c r="K22" s="784" t="str">
        <f>TEXT(J22,"0.0")</f>
        <v>6.0</v>
      </c>
      <c r="L22" s="10" t="str">
        <f t="shared" ref="L22:L27" si="380">IF(J22&gt;=8.5,"A",IF(J22&gt;=8,"B+",IF(J22&gt;=7,"B",IF(J22&gt;=6.5,"C+",IF(J22&gt;=5.5,"C",IF(J22&gt;=5,"D+",IF(J22&gt;=4,"D","F")))))))</f>
        <v>C</v>
      </c>
      <c r="M22" s="8">
        <f t="shared" ref="M22:M27" si="381">IF(L22="A",4,IF(L22="B+",3.5,IF(L22="B",3,IF(L22="C+",2.5,IF(L22="C",2,IF(L22="D+",1.5,IF(L22="D",1,0)))))))</f>
        <v>2</v>
      </c>
      <c r="N22" s="208" t="str">
        <f t="shared" ref="N22:N27" si="382">TEXT(M22,"0.0")</f>
        <v>2.0</v>
      </c>
      <c r="O22" s="118">
        <v>6.5</v>
      </c>
      <c r="P22" s="784" t="str">
        <f>TEXT(O22,"0.0")</f>
        <v>6.5</v>
      </c>
      <c r="Q22" s="10" t="str">
        <f t="shared" ref="Q22:Q27" si="383">IF(O22&gt;=8.5,"A",IF(O22&gt;=8,"B+",IF(O22&gt;=7,"B",IF(O22&gt;=6.5,"C+",IF(O22&gt;=5.5,"C",IF(O22&gt;=5,"D+",IF(O22&gt;=4,"D","F")))))))</f>
        <v>C+</v>
      </c>
      <c r="R22" s="8">
        <f t="shared" ref="R22:R27" si="384">IF(Q22="A",4,IF(Q22="B+",3.5,IF(Q22="B",3,IF(Q22="C+",2.5,IF(Q22="C",2,IF(Q22="D+",1.5,IF(Q22="D",1,0)))))))</f>
        <v>2.5</v>
      </c>
      <c r="S22" s="208" t="str">
        <f t="shared" ref="S22:S27" si="385">TEXT(R22,"0.0")</f>
        <v>2.5</v>
      </c>
      <c r="T22" s="118">
        <v>5.5</v>
      </c>
      <c r="U22" s="21">
        <v>2</v>
      </c>
      <c r="V22" s="21">
        <v>4</v>
      </c>
      <c r="W22" s="6">
        <f t="shared" ref="W22:W27" si="386">ROUND((T22*0.4+U22*0.6),1)</f>
        <v>3.4</v>
      </c>
      <c r="X22" s="7">
        <f t="shared" ref="X22:X27" si="387">ROUND(MAX((T22*0.4+U22*0.6),(T22*0.4+V22*0.6)),1)</f>
        <v>4.5999999999999996</v>
      </c>
      <c r="Y22" s="784" t="str">
        <f>TEXT(X22,"0.0")</f>
        <v>4.6</v>
      </c>
      <c r="Z22" s="10" t="str">
        <f t="shared" ref="Z22:Z27" si="388">IF(X22&gt;=8.5,"A",IF(X22&gt;=8,"B+",IF(X22&gt;=7,"B",IF(X22&gt;=6.5,"C+",IF(X22&gt;=5.5,"C",IF(X22&gt;=5,"D+",IF(X22&gt;=4,"D","F")))))))</f>
        <v>D</v>
      </c>
      <c r="AA22" s="8">
        <f t="shared" ref="AA22:AA27" si="389">IF(Z22="A",4,IF(Z22="B+",3.5,IF(Z22="B",3,IF(Z22="C+",2.5,IF(Z22="C",2,IF(Z22="D+",1.5,IF(Z22="D",1,0)))))))</f>
        <v>1</v>
      </c>
      <c r="AB22" s="8" t="str">
        <f t="shared" ref="AB22:AB27" si="390">TEXT(AA22,"0.0")</f>
        <v>1.0</v>
      </c>
      <c r="AC22" s="12">
        <v>3</v>
      </c>
      <c r="AD22" s="112">
        <v>3</v>
      </c>
      <c r="AE22" s="276">
        <v>5</v>
      </c>
      <c r="AF22" s="244">
        <v>3</v>
      </c>
      <c r="AG22" s="21">
        <v>4</v>
      </c>
      <c r="AH22" s="163">
        <f t="shared" ref="AH22:AH27" si="391">ROUND((AE22*0.4+AF22*0.6),1)</f>
        <v>3.8</v>
      </c>
      <c r="AI22" s="164">
        <f t="shared" ref="AI22:AI27" si="392">ROUND(MAX((AE22*0.4+AF22*0.6),(AE22*0.4+AG22*0.6)),1)</f>
        <v>4.4000000000000004</v>
      </c>
      <c r="AJ22" s="786" t="str">
        <f>TEXT(AI22,"0.0")</f>
        <v>4.4</v>
      </c>
      <c r="AK22" s="158" t="str">
        <f t="shared" ref="AK22:AK27" si="393">IF(AI22&gt;=8.5,"A",IF(AI22&gt;=8,"B+",IF(AI22&gt;=7,"B",IF(AI22&gt;=6.5,"C+",IF(AI22&gt;=5.5,"C",IF(AI22&gt;=5,"D+",IF(AI22&gt;=4,"D","F")))))))</f>
        <v>D</v>
      </c>
      <c r="AL22" s="165">
        <f t="shared" ref="AL22:AL27" si="394">IF(AK22="A",4,IF(AK22="B+",3.5,IF(AK22="B",3,IF(AK22="C+",2.5,IF(AK22="C",2,IF(AK22="D+",1.5,IF(AK22="D",1,0)))))))</f>
        <v>1</v>
      </c>
      <c r="AM22" s="165" t="str">
        <f t="shared" ref="AM22:AM27" si="395">TEXT(AL22,"0.0")</f>
        <v>1.0</v>
      </c>
      <c r="AN22" s="378">
        <v>3</v>
      </c>
      <c r="AO22" s="314">
        <v>3</v>
      </c>
      <c r="AP22" s="120">
        <v>5.5</v>
      </c>
      <c r="AQ22" s="21">
        <v>7</v>
      </c>
      <c r="AR22" s="20"/>
      <c r="AS22" s="6">
        <f t="shared" ref="AS22:AS27" si="396">ROUND((AP22*0.4+AQ22*0.6),1)</f>
        <v>6.4</v>
      </c>
      <c r="AT22" s="7">
        <f t="shared" ref="AT22:AT27" si="397">ROUND(MAX((AP22*0.4+AQ22*0.6),(AP22*0.4+AR22*0.6)),1)</f>
        <v>6.4</v>
      </c>
      <c r="AU22" s="784" t="str">
        <f>TEXT(AT22,"0.0")</f>
        <v>6.4</v>
      </c>
      <c r="AV22" s="10" t="str">
        <f t="shared" ref="AV22:AV27" si="398">IF(AT22&gt;=8.5,"A",IF(AT22&gt;=8,"B+",IF(AT22&gt;=7,"B",IF(AT22&gt;=6.5,"C+",IF(AT22&gt;=5.5,"C",IF(AT22&gt;=5,"D+",IF(AT22&gt;=4,"D","F")))))))</f>
        <v>C</v>
      </c>
      <c r="AW22" s="8">
        <f t="shared" ref="AW22:AW27" si="399">IF(AV22="A",4,IF(AV22="B+",3.5,IF(AV22="B",3,IF(AV22="C+",2.5,IF(AV22="C",2,IF(AV22="D+",1.5,IF(AV22="D",1,0)))))))</f>
        <v>2</v>
      </c>
      <c r="AX22" s="8" t="str">
        <f t="shared" ref="AX22:AX27" si="400">TEXT(AW22,"0.0")</f>
        <v>2.0</v>
      </c>
      <c r="AY22" s="12">
        <v>3</v>
      </c>
      <c r="AZ22" s="112">
        <v>3</v>
      </c>
      <c r="BA22" s="243">
        <v>6.3</v>
      </c>
      <c r="BB22" s="244">
        <v>6</v>
      </c>
      <c r="BC22" s="20"/>
      <c r="BD22" s="6">
        <f t="shared" ref="BD22:BD27" si="401">ROUND((BA22*0.4+BB22*0.6),1)</f>
        <v>6.1</v>
      </c>
      <c r="BE22" s="7">
        <f t="shared" ref="BE22:BE27" si="402">ROUND(MAX((BA22*0.4+BB22*0.6),(BA22*0.4+BC22*0.6)),1)</f>
        <v>6.1</v>
      </c>
      <c r="BF22" s="784" t="str">
        <f>TEXT(BE22,"0.0")</f>
        <v>6.1</v>
      </c>
      <c r="BG22" s="10" t="str">
        <f t="shared" ref="BG22:BG27" si="403">IF(BE22&gt;=8.5,"A",IF(BE22&gt;=8,"B+",IF(BE22&gt;=7,"B",IF(BE22&gt;=6.5,"C+",IF(BE22&gt;=5.5,"C",IF(BE22&gt;=5,"D+",IF(BE22&gt;=4,"D","F")))))))</f>
        <v>C</v>
      </c>
      <c r="BH22" s="8">
        <f t="shared" ref="BH22:BH27" si="404">IF(BG22="A",4,IF(BG22="B+",3.5,IF(BG22="B",3,IF(BG22="C+",2.5,IF(BG22="C",2,IF(BG22="D+",1.5,IF(BG22="D",1,0)))))))</f>
        <v>2</v>
      </c>
      <c r="BI22" s="8" t="str">
        <f t="shared" ref="BI22:BI27" si="405">TEXT(BH22,"0.0")</f>
        <v>2.0</v>
      </c>
      <c r="BJ22" s="12">
        <v>4</v>
      </c>
      <c r="BK22" s="112">
        <v>4</v>
      </c>
      <c r="BL22" s="243">
        <v>5.0999999999999996</v>
      </c>
      <c r="BM22" s="244">
        <v>2</v>
      </c>
      <c r="BN22" s="244">
        <v>7</v>
      </c>
      <c r="BO22" s="6">
        <f t="shared" ref="BO22:BO27" si="406">ROUND((BL22*0.4+BM22*0.6),1)</f>
        <v>3.2</v>
      </c>
      <c r="BP22" s="7">
        <f t="shared" ref="BP22:BP27" si="407">ROUND(MAX((BL22*0.4+BM22*0.6),(BL22*0.4+BN22*0.6)),1)</f>
        <v>6.2</v>
      </c>
      <c r="BQ22" s="784" t="str">
        <f>TEXT(BP22,"0.0")</f>
        <v>6.2</v>
      </c>
      <c r="BR22" s="10" t="str">
        <f t="shared" ref="BR22:BR27" si="408">IF(BP22&gt;=8.5,"A",IF(BP22&gt;=8,"B+",IF(BP22&gt;=7,"B",IF(BP22&gt;=6.5,"C+",IF(BP22&gt;=5.5,"C",IF(BP22&gt;=5,"D+",IF(BP22&gt;=4,"D","F")))))))</f>
        <v>C</v>
      </c>
      <c r="BS22" s="8">
        <f t="shared" ref="BS22:BS27" si="409">IF(BR22="A",4,IF(BR22="B+",3.5,IF(BR22="B",3,IF(BR22="C+",2.5,IF(BR22="C",2,IF(BR22="D+",1.5,IF(BR22="D",1,0)))))))</f>
        <v>2</v>
      </c>
      <c r="BT22" s="8" t="str">
        <f t="shared" ref="BT22:BT27" si="410">TEXT(BS22,"0.0")</f>
        <v>2.0</v>
      </c>
      <c r="BU22" s="12">
        <v>3</v>
      </c>
      <c r="BV22" s="110">
        <v>3</v>
      </c>
      <c r="BW22" s="243">
        <v>7</v>
      </c>
      <c r="BX22" s="334">
        <v>7</v>
      </c>
      <c r="BY22" s="334"/>
      <c r="BZ22" s="6">
        <f t="shared" ref="BZ22:BZ27" si="411">ROUND((BW22*0.4+BX22*0.6),1)</f>
        <v>7</v>
      </c>
      <c r="CA22" s="104">
        <f t="shared" ref="CA22:CA27" si="412">ROUND(MAX((BW22*0.4+BX22*0.6),(BW22*0.4+BY22*0.6)),1)</f>
        <v>7</v>
      </c>
      <c r="CB22" s="784" t="str">
        <f>TEXT(CA22,"0.0")</f>
        <v>7.0</v>
      </c>
      <c r="CC22" s="102" t="str">
        <f t="shared" ref="CC22:CC27" si="413">IF(CA22&gt;=8.5,"A",IF(CA22&gt;=8,"B+",IF(CA22&gt;=7,"B",IF(CA22&gt;=6.5,"C+",IF(CA22&gt;=5.5,"C",IF(CA22&gt;=5,"D+",IF(CA22&gt;=4,"D","F")))))))</f>
        <v>B</v>
      </c>
      <c r="CD22" s="103">
        <f t="shared" ref="CD22:CD27" si="414">IF(CC22="A",4,IF(CC22="B+",3.5,IF(CC22="B",3,IF(CC22="C+",2.5,IF(CC22="C",2,IF(CC22="D+",1.5,IF(CC22="D",1,0)))))))</f>
        <v>3</v>
      </c>
      <c r="CE22" s="103" t="str">
        <f t="shared" ref="CE22:CE27" si="415">TEXT(CD22,"0.0")</f>
        <v>3.0</v>
      </c>
      <c r="CF22" s="12">
        <v>2</v>
      </c>
      <c r="CG22" s="110">
        <v>2</v>
      </c>
      <c r="CH22" s="365">
        <f>AC22+AN22+AY22+BJ22+BU22+CF22</f>
        <v>18</v>
      </c>
      <c r="CI22" s="363">
        <f>(AA22*AC22+AL22*AN22+AW22*AY22+BH22*BJ22+BS22*BU22+CD22*CF22)/CH22</f>
        <v>1.7777777777777777</v>
      </c>
      <c r="CJ22" s="355" t="str">
        <f>TEXT(CI22,"0.00")</f>
        <v>1.78</v>
      </c>
      <c r="CK22" s="356" t="str">
        <f>IF(AND(CI22&lt;0.8),"Cảnh báo KQHT","Lên lớp")</f>
        <v>Lên lớp</v>
      </c>
      <c r="CL22" s="357">
        <f>AD22+AO22+AZ22+BK22+BV22+CG22</f>
        <v>18</v>
      </c>
      <c r="CM22" s="358">
        <f xml:space="preserve"> (AA22*AD22+AL22*AO22+AW22*AZ22+BH22*BK22+BS22*BV22+CD22*CG22)/CL22</f>
        <v>1.7777777777777777</v>
      </c>
      <c r="CN22" s="356" t="str">
        <f>IF(AND(CM22&lt;1.2),"Cảnh báo KQHT","Lên lớp")</f>
        <v>Lên lớp</v>
      </c>
      <c r="CO22" s="288"/>
      <c r="CP22" s="243">
        <v>5.7</v>
      </c>
      <c r="CQ22" s="244">
        <v>1</v>
      </c>
      <c r="CR22" s="315"/>
      <c r="CS22" s="6">
        <f>ROUND((CP22*0.4+CQ22*0.6),1)</f>
        <v>2.9</v>
      </c>
      <c r="CT22" s="104">
        <f>ROUND(MAX((CP22*0.4+CQ22*0.6),(CP22*0.4+CR22*0.6)),1)</f>
        <v>2.9</v>
      </c>
      <c r="CU22" s="784" t="str">
        <f>TEXT(CT22,"0.0")</f>
        <v>2.9</v>
      </c>
      <c r="CV22" s="102" t="str">
        <f>IF(CT22&gt;=8.5,"A",IF(CT22&gt;=8,"B+",IF(CT22&gt;=7,"B",IF(CT22&gt;=6.5,"C+",IF(CT22&gt;=5.5,"C",IF(CT22&gt;=5,"D+",IF(CT22&gt;=4,"D","F")))))))</f>
        <v>F</v>
      </c>
      <c r="CW22" s="103">
        <f>IF(CV22="A",4,IF(CV22="B+",3.5,IF(CV22="B",3,IF(CV22="C+",2.5,IF(CV22="C",2,IF(CV22="D+",1.5,IF(CV22="D",1,0)))))))</f>
        <v>0</v>
      </c>
      <c r="CX22" s="103" t="str">
        <f>TEXT(CW22,"0.0")</f>
        <v>0.0</v>
      </c>
      <c r="CY22" s="12">
        <v>2</v>
      </c>
      <c r="CZ22" s="311"/>
      <c r="DA22" s="120">
        <v>5.6</v>
      </c>
      <c r="DB22" s="21">
        <v>6</v>
      </c>
      <c r="DC22" s="21"/>
      <c r="DD22" s="6">
        <f>ROUND((DA22*0.4+DB22*0.6),1)</f>
        <v>5.8</v>
      </c>
      <c r="DE22" s="104">
        <f>ROUND(MAX((DA22*0.4+DB22*0.6),(DA22*0.4+DC22*0.6)),1)</f>
        <v>5.8</v>
      </c>
      <c r="DF22" s="784" t="str">
        <f>TEXT(DE22,"0.0")</f>
        <v>5.8</v>
      </c>
      <c r="DG22" s="102" t="str">
        <f>IF(DE22&gt;=8.5,"A",IF(DE22&gt;=8,"B+",IF(DE22&gt;=7,"B",IF(DE22&gt;=6.5,"C+",IF(DE22&gt;=5.5,"C",IF(DE22&gt;=5,"D+",IF(DE22&gt;=4,"D","F")))))))</f>
        <v>C</v>
      </c>
      <c r="DH22" s="103">
        <f>IF(DG22="A",4,IF(DG22="B+",3.5,IF(DG22="B",3,IF(DG22="C+",2.5,IF(DG22="C",2,IF(DG22="D+",1.5,IF(DG22="D",1,0)))))))</f>
        <v>2</v>
      </c>
      <c r="DI22" s="103" t="str">
        <f>TEXT(DH22,"0.0")</f>
        <v>2.0</v>
      </c>
      <c r="DJ22" s="12">
        <v>3</v>
      </c>
      <c r="DK22" s="488">
        <v>3</v>
      </c>
      <c r="DL22" s="285">
        <v>6.2</v>
      </c>
      <c r="DM22" s="244">
        <v>5</v>
      </c>
      <c r="DN22" s="244"/>
      <c r="DO22" s="6">
        <f>ROUND((DL22*0.4+DM22*0.6),1)</f>
        <v>5.5</v>
      </c>
      <c r="DP22" s="104">
        <f>ROUND(MAX((DL22*0.4+DM22*0.6),(DL22*0.4+DN22*0.6)),1)</f>
        <v>5.5</v>
      </c>
      <c r="DQ22" s="784" t="str">
        <f>TEXT(DP22,"0.0")</f>
        <v>5.5</v>
      </c>
      <c r="DR22" s="102" t="str">
        <f>IF(DP22&gt;=8.5,"A",IF(DP22&gt;=8,"B+",IF(DP22&gt;=7,"B",IF(DP22&gt;=6.5,"C+",IF(DP22&gt;=5.5,"C",IF(DP22&gt;=5,"D+",IF(DP22&gt;=4,"D","F")))))))</f>
        <v>C</v>
      </c>
      <c r="DS22" s="103">
        <f>IF(DR22="A",4,IF(DR22="B+",3.5,IF(DR22="B",3,IF(DR22="C+",2.5,IF(DR22="C",2,IF(DR22="D+",1.5,IF(DR22="D",1,0)))))))</f>
        <v>2</v>
      </c>
      <c r="DT22" s="103" t="str">
        <f>TEXT(DS22,"0.0")</f>
        <v>2.0</v>
      </c>
      <c r="DU22" s="12">
        <v>2</v>
      </c>
      <c r="DV22" s="311">
        <v>2</v>
      </c>
      <c r="DW22" s="243">
        <v>7.2</v>
      </c>
      <c r="DX22" s="244">
        <v>6</v>
      </c>
      <c r="DY22" s="244"/>
      <c r="DZ22" s="6">
        <f>ROUND((DW22*0.4+DX22*0.6),1)</f>
        <v>6.5</v>
      </c>
      <c r="EA22" s="104">
        <f>ROUND(MAX((DW22*0.4+DX22*0.6),(DW22*0.4+DY22*0.6)),1)</f>
        <v>6.5</v>
      </c>
      <c r="EB22" s="784" t="str">
        <f>TEXT(EA22,"0.0")</f>
        <v>6.5</v>
      </c>
      <c r="EC22" s="102" t="str">
        <f>IF(EA22&gt;=8.5,"A",IF(EA22&gt;=8,"B+",IF(EA22&gt;=7,"B",IF(EA22&gt;=6.5,"C+",IF(EA22&gt;=5.5,"C",IF(EA22&gt;=5,"D+",IF(EA22&gt;=4,"D","F")))))))</f>
        <v>C+</v>
      </c>
      <c r="ED22" s="103">
        <f>IF(EC22="A",4,IF(EC22="B+",3.5,IF(EC22="B",3,IF(EC22="C+",2.5,IF(EC22="C",2,IF(EC22="D+",1.5,IF(EC22="D",1,0)))))))</f>
        <v>2.5</v>
      </c>
      <c r="EE22" s="103" t="str">
        <f>TEXT(ED22,"0.0")</f>
        <v>2.5</v>
      </c>
      <c r="EF22" s="12">
        <v>2</v>
      </c>
      <c r="EG22" s="311">
        <v>2</v>
      </c>
      <c r="EH22" s="243">
        <v>5.0999999999999996</v>
      </c>
      <c r="EI22" s="244">
        <v>4</v>
      </c>
      <c r="EJ22" s="244"/>
      <c r="EK22" s="6">
        <f>ROUND((EH22*0.4+EI22*0.6),1)</f>
        <v>4.4000000000000004</v>
      </c>
      <c r="EL22" s="104">
        <f>ROUND(MAX((EH22*0.4+EI22*0.6),(EH22*0.4+EJ22*0.6)),1)</f>
        <v>4.4000000000000004</v>
      </c>
      <c r="EM22" s="784" t="str">
        <f>TEXT(EL22,"0.0")</f>
        <v>4.4</v>
      </c>
      <c r="EN22" s="102" t="str">
        <f>IF(EL22&gt;=8.5,"A",IF(EL22&gt;=8,"B+",IF(EL22&gt;=7,"B",IF(EL22&gt;=6.5,"C+",IF(EL22&gt;=5.5,"C",IF(EL22&gt;=5,"D+",IF(EL22&gt;=4,"D","F")))))))</f>
        <v>D</v>
      </c>
      <c r="EO22" s="103">
        <f>IF(EN22="A",4,IF(EN22="B+",3.5,IF(EN22="B",3,IF(EN22="C+",2.5,IF(EN22="C",2,IF(EN22="D+",1.5,IF(EN22="D",1,0)))))))</f>
        <v>1</v>
      </c>
      <c r="EP22" s="103" t="str">
        <f>TEXT(EO22,"0.0")</f>
        <v>1.0</v>
      </c>
      <c r="EQ22" s="12">
        <v>4</v>
      </c>
      <c r="ER22" s="311">
        <v>4</v>
      </c>
      <c r="ES22" s="248">
        <v>0</v>
      </c>
      <c r="ET22" s="244"/>
      <c r="EU22" s="244"/>
      <c r="EV22" s="6">
        <f>ROUND((ES22*0.4+ET22*0.6),1)</f>
        <v>0</v>
      </c>
      <c r="EW22" s="104">
        <f>ROUND(MAX((ES22*0.4+ET22*0.6),(ES22*0.4+EU22*0.6)),1)</f>
        <v>0</v>
      </c>
      <c r="EX22" s="784" t="str">
        <f>TEXT(EW22,"0.0")</f>
        <v>0.0</v>
      </c>
      <c r="EY22" s="102" t="str">
        <f>IF(EW22&gt;=8.5,"A",IF(EW22&gt;=8,"B+",IF(EW22&gt;=7,"B",IF(EW22&gt;=6.5,"C+",IF(EW22&gt;=5.5,"C",IF(EW22&gt;=5,"D+",IF(EW22&gt;=4,"D","F")))))))</f>
        <v>F</v>
      </c>
      <c r="EZ22" s="103">
        <f>IF(EY22="A",4,IF(EY22="B+",3.5,IF(EY22="B",3,IF(EY22="C+",2.5,IF(EY22="C",2,IF(EY22="D+",1.5,IF(EY22="D",1,0)))))))</f>
        <v>0</v>
      </c>
      <c r="FA22" s="103" t="str">
        <f>TEXT(EZ22,"0.0")</f>
        <v>0.0</v>
      </c>
      <c r="FB22" s="12">
        <v>2</v>
      </c>
      <c r="FC22" s="311"/>
      <c r="FD22" s="287"/>
      <c r="FE22" s="244"/>
      <c r="FF22" s="244"/>
      <c r="FG22" s="6">
        <f>ROUND((FD22*0.4+FE22*0.6),1)</f>
        <v>0</v>
      </c>
      <c r="FH22" s="104">
        <f>ROUND(MAX((FD22*0.4+FE22*0.6),(FD22*0.4+FF22*0.6)),1)</f>
        <v>0</v>
      </c>
      <c r="FI22" s="784" t="str">
        <f>TEXT(FH22,"0.0")</f>
        <v>0.0</v>
      </c>
      <c r="FJ22" s="102" t="str">
        <f>IF(FH22&gt;=8.5,"A",IF(FH22&gt;=8,"B+",IF(FH22&gt;=7,"B",IF(FH22&gt;=6.5,"C+",IF(FH22&gt;=5.5,"C",IF(FH22&gt;=5,"D+",IF(FH22&gt;=4,"D","F")))))))</f>
        <v>F</v>
      </c>
      <c r="FK22" s="103">
        <f>IF(FJ22="A",4,IF(FJ22="B+",3.5,IF(FJ22="B",3,IF(FJ22="C+",2.5,IF(FJ22="C",2,IF(FJ22="D+",1.5,IF(FJ22="D",1,0)))))))</f>
        <v>0</v>
      </c>
      <c r="FL22" s="103" t="str">
        <f>TEXT(FK22,"0.0")</f>
        <v>0.0</v>
      </c>
      <c r="FM22" s="12">
        <v>3</v>
      </c>
      <c r="FN22" s="311"/>
      <c r="FO22" s="287">
        <v>2.1</v>
      </c>
      <c r="FP22" s="244"/>
      <c r="FQ22" s="244"/>
      <c r="FR22" s="6">
        <f>ROUND((FO22*0.4+FP22*0.6),1)</f>
        <v>0.8</v>
      </c>
      <c r="FS22" s="104">
        <f>ROUND(MAX((FO22*0.4+FP22*0.6),(FO22*0.4+FQ22*0.6)),1)</f>
        <v>0.8</v>
      </c>
      <c r="FT22" s="784" t="str">
        <f>TEXT(FS22,"0.0")</f>
        <v>0.8</v>
      </c>
      <c r="FU22" s="102" t="str">
        <f>IF(FS22&gt;=8.5,"A",IF(FS22&gt;=8,"B+",IF(FS22&gt;=7,"B",IF(FS22&gt;=6.5,"C+",IF(FS22&gt;=5.5,"C",IF(FS22&gt;=5,"D+",IF(FS22&gt;=4,"D","F")))))))</f>
        <v>F</v>
      </c>
      <c r="FV22" s="103">
        <f>IF(FU22="A",4,IF(FU22="B+",3.5,IF(FU22="B",3,IF(FU22="C+",2.5,IF(FU22="C",2,IF(FU22="D+",1.5,IF(FU22="D",1,0)))))))</f>
        <v>0</v>
      </c>
      <c r="FW22" s="103" t="str">
        <f>TEXT(FV22,"0.0")</f>
        <v>0.0</v>
      </c>
      <c r="FX22" s="12">
        <v>3</v>
      </c>
      <c r="FY22" s="311"/>
      <c r="FZ22" s="559">
        <f>CY22+DJ22+DU22+EF22+EQ22+FB22+FM22+FX22</f>
        <v>21</v>
      </c>
      <c r="GA22" s="354">
        <f>(CW22*CY22+DH22*DJ22+DS22*DU22+ED22*EF22+EO22*EQ22+EZ22*FB22+FK22*FM22+FV22*FX22)/FZ22</f>
        <v>0.90476190476190477</v>
      </c>
      <c r="GB22" s="355" t="str">
        <f>TEXT(GA22,"0.00")</f>
        <v>0.90</v>
      </c>
      <c r="GC22" s="672" t="str">
        <f t="shared" ref="GC22:GC27" si="416">IF(AND(GA22&lt;1),"Cảnh báo KQHT","Lên lớp")</f>
        <v>Cảnh báo KQHT</v>
      </c>
      <c r="GD22" s="559">
        <f t="shared" ref="GD22:GD27" si="417">CH22+FZ22</f>
        <v>39</v>
      </c>
      <c r="GE22" s="354">
        <f t="shared" ref="GE22:GE27" si="418">(CH22*CI22+FZ22*GA22)/GD22</f>
        <v>1.3076923076923077</v>
      </c>
      <c r="GF22" s="355" t="str">
        <f t="shared" ref="GF22:GF27" si="419">TEXT(GE22,"0.00")</f>
        <v>1.31</v>
      </c>
      <c r="GG22" s="661">
        <f t="shared" ref="GG22:GG27" si="420">AD22+AO22+AZ22+BK22+BV22+CG22+CZ22+DK22+DV22+EG22+ER22+FC22+FN22+FY22</f>
        <v>29</v>
      </c>
      <c r="GH22" s="789">
        <f>(FY22*FS22+FN22*FH22+FC22*EW22+ER22*EL22+EG22*EA22+DV22*DP22+DK22*DE22+CZ22*CT22+CG22*CA22+BV22*BP22+BK22*BE22+AZ22*AT22+AO22*AI22+AD22*X22)/GG22</f>
        <v>5.5931034482758619</v>
      </c>
      <c r="GI22" s="662">
        <f t="shared" ref="GI22:GI27" si="421">(AA22*AD22+AL22*AO22+AW22*AZ22+BH22*BK22+BS22*BV22+CD22*CG22+CW22*CZ22+DH22*DK22+DS22*DV22+ED22*EG22+EO22*ER22+EZ22*FC22+FK22*FN22+FV22*FY22)/GG22</f>
        <v>1.7586206896551724</v>
      </c>
      <c r="GJ22" s="663" t="str">
        <f t="shared" ref="GJ22:GJ27" si="422">IF(AND(GI22&lt;1.2),"Cảnh báo KQHT","Lên lớp")</f>
        <v>Lên lớp</v>
      </c>
      <c r="GK22" s="705" t="s">
        <v>389</v>
      </c>
      <c r="GL22" s="706">
        <v>7</v>
      </c>
      <c r="GM22" s="420">
        <v>3</v>
      </c>
      <c r="GN22" s="420"/>
      <c r="GO22" s="6">
        <f>ROUND((GL22*0.4+GM22*0.6),1)</f>
        <v>4.5999999999999996</v>
      </c>
      <c r="GP22" s="104">
        <f>ROUND(MAX((GL22*0.4+GM22*0.6),(GL22*0.4+GN22*0.6)),1)</f>
        <v>4.5999999999999996</v>
      </c>
      <c r="GQ22" s="784" t="str">
        <f>TEXT(GP22,"0.0")</f>
        <v>4.6</v>
      </c>
      <c r="GR22" s="540" t="str">
        <f>IF(GP22&gt;=8.5,"A",IF(GP22&gt;=8,"B+",IF(GP22&gt;=7,"B",IF(GP22&gt;=6.5,"C+",IF(GP22&gt;=5.5,"C",IF(GP22&gt;=5,"D+",IF(GP22&gt;=4,"D","F")))))))</f>
        <v>D</v>
      </c>
      <c r="GS22" s="539">
        <f>IF(GR22="A",4,IF(GR22="B+",3.5,IF(GR22="B",3,IF(GR22="C+",2.5,IF(GR22="C",2,IF(GR22="D+",1.5,IF(GR22="D",1,0)))))))</f>
        <v>1</v>
      </c>
      <c r="GT22" s="539" t="str">
        <f>TEXT(GS22,"0.0")</f>
        <v>1.0</v>
      </c>
      <c r="GU22" s="12">
        <v>2</v>
      </c>
      <c r="GV22" s="110">
        <v>2</v>
      </c>
      <c r="GW22" s="706">
        <v>6.4</v>
      </c>
      <c r="GX22" s="838"/>
      <c r="GY22" s="834">
        <v>8</v>
      </c>
      <c r="GZ22" s="6">
        <f>ROUND((GW22*0.4+GX22*0.6),1)</f>
        <v>2.6</v>
      </c>
      <c r="HA22" s="104">
        <f>ROUND(MAX((GW22*0.4+GX22*0.6),(GW22*0.4+GY22*0.6)),1)</f>
        <v>7.4</v>
      </c>
      <c r="HB22" s="784" t="str">
        <f>TEXT(HA22,"0.0")</f>
        <v>7.4</v>
      </c>
      <c r="HC22" s="540" t="str">
        <f>IF(HA22&gt;=8.5,"A",IF(HA22&gt;=8,"B+",IF(HA22&gt;=7,"B",IF(HA22&gt;=6.5,"C+",IF(HA22&gt;=5.5,"C",IF(HA22&gt;=5,"D+",IF(HA22&gt;=4,"D","F")))))))</f>
        <v>B</v>
      </c>
      <c r="HD22" s="539">
        <f>IF(HC22="A",4,IF(HC22="B+",3.5,IF(HC22="B",3,IF(HC22="C+",2.5,IF(HC22="C",2,IF(HC22="D+",1.5,IF(HC22="D",1,0)))))))</f>
        <v>3</v>
      </c>
      <c r="HE22" s="539" t="str">
        <f>TEXT(HD22,"0.0")</f>
        <v>3.0</v>
      </c>
      <c r="HF22" s="12">
        <v>2</v>
      </c>
      <c r="HG22" s="110">
        <v>2</v>
      </c>
      <c r="HH22" s="706">
        <v>6.6</v>
      </c>
      <c r="HI22" s="420">
        <v>8</v>
      </c>
      <c r="HJ22" s="420"/>
      <c r="HK22" s="6">
        <f>ROUND((HH22*0.4+HI22*0.6),1)</f>
        <v>7.4</v>
      </c>
      <c r="HL22" s="104">
        <f>ROUND(MAX((HH22*0.4+HI22*0.6),(HH22*0.4+HJ22*0.6)),1)</f>
        <v>7.4</v>
      </c>
      <c r="HM22" s="784" t="str">
        <f>TEXT(HL22,"0.0")</f>
        <v>7.4</v>
      </c>
      <c r="HN22" s="540" t="str">
        <f>IF(HL22&gt;=8.5,"A",IF(HL22&gt;=8,"B+",IF(HL22&gt;=7,"B",IF(HL22&gt;=6.5,"C+",IF(HL22&gt;=5.5,"C",IF(HL22&gt;=5,"D+",IF(HL22&gt;=4,"D","F")))))))</f>
        <v>B</v>
      </c>
      <c r="HO22" s="539">
        <f>IF(HN22="A",4,IF(HN22="B+",3.5,IF(HN22="B",3,IF(HN22="C+",2.5,IF(HN22="C",2,IF(HN22="D+",1.5,IF(HN22="D",1,0)))))))</f>
        <v>3</v>
      </c>
      <c r="HP22" s="539" t="str">
        <f>TEXT(HO22,"0.0")</f>
        <v>3.0</v>
      </c>
      <c r="HQ22" s="12">
        <v>3</v>
      </c>
      <c r="HR22" s="110">
        <v>3</v>
      </c>
      <c r="HS22" s="706">
        <v>7</v>
      </c>
      <c r="HT22" s="420">
        <v>6</v>
      </c>
      <c r="HU22" s="420"/>
      <c r="HV22" s="6">
        <f>ROUND((HS22*0.4+HT22*0.6),1)</f>
        <v>6.4</v>
      </c>
      <c r="HW22" s="104">
        <f>ROUND(MAX((HS22*0.4+HT22*0.6),(HS22*0.4+HU22*0.6)),1)</f>
        <v>6.4</v>
      </c>
      <c r="HX22" s="784" t="str">
        <f>TEXT(HW22,"0.0")</f>
        <v>6.4</v>
      </c>
      <c r="HY22" s="540" t="str">
        <f>IF(HW22&gt;=8.5,"A",IF(HW22&gt;=8,"B+",IF(HW22&gt;=7,"B",IF(HW22&gt;=6.5,"C+",IF(HW22&gt;=5.5,"C",IF(HW22&gt;=5,"D+",IF(HW22&gt;=4,"D","F")))))))</f>
        <v>C</v>
      </c>
      <c r="HZ22" s="539">
        <f>IF(HY22="A",4,IF(HY22="B+",3.5,IF(HY22="B",3,IF(HY22="C+",2.5,IF(HY22="C",2,IF(HY22="D+",1.5,IF(HY22="D",1,0)))))))</f>
        <v>2</v>
      </c>
      <c r="IA22" s="539" t="str">
        <f>TEXT(HZ22,"0.0")</f>
        <v>2.0</v>
      </c>
      <c r="IB22" s="12">
        <v>3</v>
      </c>
      <c r="IC22" s="110">
        <v>3</v>
      </c>
      <c r="ID22" s="774">
        <v>2.4</v>
      </c>
      <c r="IE22" s="420"/>
      <c r="IF22" s="420"/>
      <c r="IG22" s="6">
        <f>ROUND((ID22*0.4+IE22*0.6),1)</f>
        <v>1</v>
      </c>
      <c r="IH22" s="104">
        <f>ROUND(MAX((ID22*0.4+IE22*0.6),(ID22*0.4+IF22*0.6)),1)</f>
        <v>1</v>
      </c>
      <c r="II22" s="784" t="str">
        <f>TEXT(IH22,"0.0")</f>
        <v>1.0</v>
      </c>
      <c r="IJ22" s="540" t="str">
        <f>IF(IH22&gt;=8.5,"A",IF(IH22&gt;=8,"B+",IF(IH22&gt;=7,"B",IF(IH22&gt;=6.5,"C+",IF(IH22&gt;=5.5,"C",IF(IH22&gt;=5,"D+",IF(IH22&gt;=4,"D","F")))))))</f>
        <v>F</v>
      </c>
      <c r="IK22" s="539">
        <f>IF(IJ22="A",4,IF(IJ22="B+",3.5,IF(IJ22="B",3,IF(IJ22="C+",2.5,IF(IJ22="C",2,IF(IJ22="D+",1.5,IF(IJ22="D",1,0)))))))</f>
        <v>0</v>
      </c>
      <c r="IL22" s="539" t="str">
        <f>TEXT(IK22,"0.0")</f>
        <v>0.0</v>
      </c>
      <c r="IM22" s="12">
        <v>3</v>
      </c>
      <c r="IN22" s="110"/>
      <c r="IO22" s="316">
        <v>7.3</v>
      </c>
      <c r="IP22" s="420">
        <v>7</v>
      </c>
      <c r="IQ22" s="420"/>
      <c r="IR22" s="6">
        <f>ROUND((IO22*0.4+IP22*0.6),1)</f>
        <v>7.1</v>
      </c>
      <c r="IS22" s="104">
        <f>ROUND(MAX((IO22*0.4+IP22*0.6),(IO22*0.4+IQ22*0.6)),1)</f>
        <v>7.1</v>
      </c>
      <c r="IT22" s="784" t="str">
        <f>TEXT(IS22,"0.0")</f>
        <v>7.1</v>
      </c>
      <c r="IU22" s="540" t="str">
        <f>IF(IS22&gt;=8.5,"A",IF(IS22&gt;=8,"B+",IF(IS22&gt;=7,"B",IF(IS22&gt;=6.5,"C+",IF(IS22&gt;=5.5,"C",IF(IS22&gt;=5,"D+",IF(IS22&gt;=4,"D","F")))))))</f>
        <v>B</v>
      </c>
      <c r="IV22" s="539">
        <f>IF(IU22="A",4,IF(IU22="B+",3.5,IF(IU22="B",3,IF(IU22="C+",2.5,IF(IU22="C",2,IF(IU22="D+",1.5,IF(IU22="D",1,0)))))))</f>
        <v>3</v>
      </c>
      <c r="IW22" s="539" t="str">
        <f>TEXT(IV22,"0.0")</f>
        <v>3.0</v>
      </c>
      <c r="IX22" s="12">
        <v>2</v>
      </c>
      <c r="IY22" s="110">
        <v>2</v>
      </c>
      <c r="IZ22" s="848"/>
      <c r="JA22" s="420"/>
      <c r="JB22" s="420"/>
      <c r="JC22" s="6">
        <f>ROUND((IZ22*0.4+JA22*0.6),1)</f>
        <v>0</v>
      </c>
      <c r="JD22" s="104">
        <f>ROUND(MAX((IZ22*0.4+JA22*0.6),(IZ22*0.4+JB22*0.6)),1)</f>
        <v>0</v>
      </c>
      <c r="JE22" s="784" t="str">
        <f>TEXT(JD22,"0.0")</f>
        <v>0.0</v>
      </c>
      <c r="JF22" s="540" t="str">
        <f>IF(JD22&gt;=8.5,"A",IF(JD22&gt;=8,"B+",IF(JD22&gt;=7,"B",IF(JD22&gt;=6.5,"C+",IF(JD22&gt;=5.5,"C",IF(JD22&gt;=5,"D+",IF(JD22&gt;=4,"D","F")))))))</f>
        <v>F</v>
      </c>
      <c r="JG22" s="539">
        <f>IF(JF22="A",4,IF(JF22="B+",3.5,IF(JF22="B",3,IF(JF22="C+",2.5,IF(JF22="C",2,IF(JF22="D+",1.5,IF(JF22="D",1,0)))))))</f>
        <v>0</v>
      </c>
      <c r="JH22" s="539" t="str">
        <f>TEXT(JG22,"0.0")</f>
        <v>0.0</v>
      </c>
      <c r="JI22" s="12">
        <v>3</v>
      </c>
      <c r="JJ22" s="110"/>
      <c r="JK22" s="706">
        <v>5.4</v>
      </c>
      <c r="JL22" s="834">
        <v>4</v>
      </c>
      <c r="JM22" s="420"/>
      <c r="JN22" s="6">
        <f>ROUND((JK22*0.4+JL22*0.6),1)</f>
        <v>4.5999999999999996</v>
      </c>
      <c r="JO22" s="104">
        <f>ROUND(MAX((JK22*0.4+JL22*0.6),(JK22*0.4+JM22*0.6)),1)</f>
        <v>4.5999999999999996</v>
      </c>
      <c r="JP22" s="784" t="str">
        <f>TEXT(JO22,"0.0")</f>
        <v>4.6</v>
      </c>
      <c r="JQ22" s="540" t="str">
        <f>IF(JO22&gt;=8.5,"A",IF(JO22&gt;=8,"B+",IF(JO22&gt;=7,"B",IF(JO22&gt;=6.5,"C+",IF(JO22&gt;=5.5,"C",IF(JO22&gt;=5,"D+",IF(JO22&gt;=4,"D","F")))))))</f>
        <v>D</v>
      </c>
      <c r="JR22" s="539">
        <f>IF(JQ22="A",4,IF(JQ22="B+",3.5,IF(JQ22="B",3,IF(JQ22="C+",2.5,IF(JQ22="C",2,IF(JQ22="D+",1.5,IF(JQ22="D",1,0)))))))</f>
        <v>1</v>
      </c>
      <c r="JS22" s="539" t="str">
        <f>TEXT(JR22,"0.0")</f>
        <v>1.0</v>
      </c>
      <c r="JT22" s="12">
        <v>1</v>
      </c>
      <c r="JU22" s="110">
        <v>1</v>
      </c>
      <c r="JV22" s="706">
        <v>7</v>
      </c>
      <c r="JW22" s="895">
        <v>5</v>
      </c>
      <c r="JX22" s="297"/>
      <c r="JY22" s="6">
        <f>ROUND((JV22*0.4+JW22*0.6),1)</f>
        <v>5.8</v>
      </c>
      <c r="JZ22" s="104">
        <f>ROUND(MAX((JV22*0.4+JW22*0.6),(JV22*0.4+JX22*0.6)),1)</f>
        <v>5.8</v>
      </c>
      <c r="KA22" s="784" t="str">
        <f>TEXT(JZ22,"0.0")</f>
        <v>5.8</v>
      </c>
      <c r="KB22" s="540" t="str">
        <f>IF(JZ22&gt;=8.5,"A",IF(JZ22&gt;=8,"B+",IF(JZ22&gt;=7,"B",IF(JZ22&gt;=6.5,"C+",IF(JZ22&gt;=5.5,"C",IF(JZ22&gt;=5,"D+",IF(JZ22&gt;=4,"D","F")))))))</f>
        <v>C</v>
      </c>
      <c r="KC22" s="539">
        <f>IF(KB22="A",4,IF(KB22="B+",3.5,IF(KB22="B",3,IF(KB22="C+",2.5,IF(KB22="C",2,IF(KB22="D+",1.5,IF(KB22="D",1,0)))))))</f>
        <v>2</v>
      </c>
      <c r="KD22" s="539" t="str">
        <f>TEXT(KC22,"0.0")</f>
        <v>2.0</v>
      </c>
      <c r="KE22" s="12">
        <v>1</v>
      </c>
      <c r="KF22" s="110">
        <v>1</v>
      </c>
      <c r="KG22" s="920">
        <f>GU22+HF22+HQ22+IB22+IM22+IX22+JI22+JT22+KE22</f>
        <v>20</v>
      </c>
      <c r="KH22" s="922">
        <f>(GS22*GU22+HD22*HF22+HO22*HQ22+HZ22*IB22+IK22*IM22+IV22*IX22+JG22*JI22+JR22*JT22+KC22*KE22)/KG22</f>
        <v>1.6</v>
      </c>
      <c r="KI22" s="924" t="str">
        <f>TEXT(KH22,"0.00")</f>
        <v>1.60</v>
      </c>
      <c r="KJ22" s="928" t="str">
        <f>IF(AND(KH22&lt;1),"Cảnh báo KQHT","Lên lớp")</f>
        <v>Lên lớp</v>
      </c>
      <c r="KK22" s="931">
        <f>GD22+KG22</f>
        <v>59</v>
      </c>
      <c r="KL22" s="922">
        <f>(CH22*CI22+FZ22*GA22+KH22*KG22)/KK22</f>
        <v>1.4067796610169492</v>
      </c>
      <c r="KM22" s="924" t="str">
        <f>TEXT(KL22,"0.00")</f>
        <v>1.41</v>
      </c>
      <c r="KN22" s="932">
        <f>GV22+HG22+HR22+IC22+IN22+IY22+JJ22+JU22+KF22</f>
        <v>14</v>
      </c>
      <c r="KO22" s="840">
        <f xml:space="preserve"> (KF22*JZ22+JU22*JO22+JJ22*JD22+IY22*IS22+IN22*IH22+IC22*HW22+HR22*HL22+HG22*HA22+GV22*GP22)/KN22</f>
        <v>6.4285714285714288</v>
      </c>
      <c r="KP22" s="933">
        <f xml:space="preserve"> (GS22*GV22+HD22*HG22+HO22*HR22+HZ22*IC22+IK22*IN22+IV22*IY22+JG22*JJ22+JR22*JU22+KC22*KF22)/KN22</f>
        <v>2.2857142857142856</v>
      </c>
      <c r="KQ22" s="934">
        <f>GG22+KN22</f>
        <v>43</v>
      </c>
      <c r="KR22" s="935">
        <f xml:space="preserve"> (KO22*KN22+GG22*GH22)/KQ22</f>
        <v>5.8651162790697668</v>
      </c>
      <c r="KS22" s="936">
        <f xml:space="preserve"> (GG22*GI22+KP22*KN22)/KQ22</f>
        <v>1.930232558139535</v>
      </c>
      <c r="KT22" s="928" t="str">
        <f>IF(AND(KS22&lt;1.4),"Cảnh báo KQHT","Lên lớp")</f>
        <v>Lên lớp</v>
      </c>
      <c r="KU22" s="712"/>
      <c r="KV22" s="711"/>
      <c r="KW22" s="11"/>
      <c r="KX22" s="11"/>
      <c r="KY22" s="11"/>
      <c r="KZ22" s="11"/>
      <c r="LA22" s="11"/>
      <c r="LB22" s="11"/>
      <c r="LC22" s="11"/>
      <c r="LD22" s="11"/>
      <c r="LE22" s="11"/>
      <c r="LF22" s="712"/>
      <c r="LG22" s="1104">
        <v>0</v>
      </c>
      <c r="LH22" s="11"/>
      <c r="LI22" s="11"/>
      <c r="LJ22" s="11"/>
      <c r="LK22" s="11"/>
      <c r="LL22" s="11"/>
      <c r="LM22" s="11"/>
      <c r="LN22" s="11"/>
      <c r="LO22" s="11"/>
      <c r="LP22" s="11"/>
      <c r="LQ22" s="712"/>
      <c r="LR22" s="711"/>
      <c r="LS22" s="11"/>
      <c r="LT22" s="11"/>
      <c r="LU22" s="11"/>
      <c r="LV22" s="11"/>
      <c r="LW22" s="11"/>
      <c r="LX22" s="11"/>
      <c r="LY22" s="11"/>
      <c r="LZ22" s="11"/>
      <c r="MA22" s="11"/>
      <c r="MB22" s="712"/>
      <c r="MC22" s="711"/>
      <c r="MD22" s="11"/>
      <c r="ME22" s="11"/>
      <c r="MF22" s="11"/>
      <c r="MG22" s="11"/>
      <c r="MH22" s="11"/>
      <c r="MI22" s="11"/>
      <c r="MJ22" s="11"/>
      <c r="MK22" s="11"/>
      <c r="ML22" s="729">
        <v>2</v>
      </c>
      <c r="MM22" s="712"/>
      <c r="MN22" s="711"/>
      <c r="MO22" s="11"/>
      <c r="MP22" s="11"/>
      <c r="MQ22" s="11"/>
      <c r="MR22" s="11"/>
      <c r="MS22" s="11"/>
      <c r="MT22" s="11"/>
      <c r="MU22" s="11"/>
      <c r="MV22" s="11"/>
      <c r="MW22" s="729">
        <v>2</v>
      </c>
      <c r="MX22" s="712"/>
      <c r="MY22" s="711"/>
      <c r="MZ22" s="11"/>
      <c r="NA22" s="11"/>
      <c r="NB22" s="11"/>
      <c r="NC22" s="11"/>
      <c r="ND22" s="11"/>
      <c r="NE22" s="11"/>
      <c r="NF22" s="11"/>
      <c r="NG22" s="11"/>
      <c r="NH22" s="729">
        <v>2</v>
      </c>
      <c r="NI22" s="712"/>
      <c r="NJ22" s="711"/>
      <c r="NK22" s="11"/>
      <c r="NL22" s="11"/>
      <c r="NM22" s="11"/>
      <c r="NN22" s="11"/>
      <c r="NO22" s="11"/>
      <c r="NP22" s="11"/>
      <c r="NQ22" s="11"/>
      <c r="NR22" s="11"/>
      <c r="NS22" s="729">
        <v>2</v>
      </c>
      <c r="NT22" s="712"/>
      <c r="NU22" s="711"/>
      <c r="NV22" s="11"/>
      <c r="NW22" s="11"/>
      <c r="NX22" s="11"/>
      <c r="NY22" s="11"/>
      <c r="NZ22" s="11"/>
      <c r="OA22" s="11"/>
      <c r="OB22" s="11"/>
      <c r="OC22" s="11"/>
      <c r="OD22" s="729">
        <v>2</v>
      </c>
      <c r="OE22" s="712"/>
    </row>
    <row r="23" spans="1:432" s="20" customFormat="1" ht="20.25" customHeight="1" thickTop="1" x14ac:dyDescent="0.25">
      <c r="A23" s="50">
        <v>10</v>
      </c>
      <c r="B23" s="33" t="s">
        <v>23</v>
      </c>
      <c r="C23" s="51" t="s">
        <v>51</v>
      </c>
      <c r="D23" s="60" t="s">
        <v>52</v>
      </c>
      <c r="E23" s="691" t="s">
        <v>53</v>
      </c>
      <c r="F23" s="884" t="s">
        <v>1219</v>
      </c>
      <c r="G23" s="53" t="s">
        <v>54</v>
      </c>
      <c r="H23" s="33" t="s">
        <v>28</v>
      </c>
      <c r="I23" s="122" t="s">
        <v>55</v>
      </c>
      <c r="J23" s="126">
        <v>6.8</v>
      </c>
      <c r="K23" s="784" t="str">
        <f>TEXT(J23,"0.0")</f>
        <v>6.8</v>
      </c>
      <c r="L23" s="10" t="str">
        <f t="shared" si="380"/>
        <v>C+</v>
      </c>
      <c r="M23" s="8">
        <f t="shared" si="381"/>
        <v>2.5</v>
      </c>
      <c r="N23" s="208" t="str">
        <f t="shared" si="382"/>
        <v>2.5</v>
      </c>
      <c r="O23" s="126">
        <v>6.4</v>
      </c>
      <c r="P23" s="784" t="str">
        <f>TEXT(O23,"0.0")</f>
        <v>6.4</v>
      </c>
      <c r="Q23" s="10" t="str">
        <f t="shared" si="383"/>
        <v>C</v>
      </c>
      <c r="R23" s="8">
        <f t="shared" si="384"/>
        <v>2</v>
      </c>
      <c r="S23" s="208" t="str">
        <f t="shared" si="385"/>
        <v>2.0</v>
      </c>
      <c r="T23" s="115">
        <v>7.3</v>
      </c>
      <c r="U23" s="4">
        <v>5</v>
      </c>
      <c r="V23" s="5"/>
      <c r="W23" s="6">
        <f t="shared" si="386"/>
        <v>5.9</v>
      </c>
      <c r="X23" s="7">
        <f t="shared" si="387"/>
        <v>5.9</v>
      </c>
      <c r="Y23" s="784" t="str">
        <f>TEXT(X23,"0.0")</f>
        <v>5.9</v>
      </c>
      <c r="Z23" s="10" t="str">
        <f t="shared" si="388"/>
        <v>C</v>
      </c>
      <c r="AA23" s="8">
        <f t="shared" si="389"/>
        <v>2</v>
      </c>
      <c r="AB23" s="8" t="str">
        <f t="shared" si="390"/>
        <v>2.0</v>
      </c>
      <c r="AC23" s="12">
        <v>3</v>
      </c>
      <c r="AD23" s="112">
        <v>3</v>
      </c>
      <c r="AE23" s="115">
        <v>6.2</v>
      </c>
      <c r="AF23" s="4">
        <v>4</v>
      </c>
      <c r="AG23" s="5"/>
      <c r="AH23" s="163">
        <f t="shared" si="391"/>
        <v>4.9000000000000004</v>
      </c>
      <c r="AI23" s="164">
        <f t="shared" si="392"/>
        <v>4.9000000000000004</v>
      </c>
      <c r="AJ23" s="786" t="str">
        <f>TEXT(AI23,"0.0")</f>
        <v>4.9</v>
      </c>
      <c r="AK23" s="158" t="str">
        <f t="shared" si="393"/>
        <v>D</v>
      </c>
      <c r="AL23" s="165">
        <f t="shared" si="394"/>
        <v>1</v>
      </c>
      <c r="AM23" s="165" t="str">
        <f t="shared" si="395"/>
        <v>1.0</v>
      </c>
      <c r="AN23" s="378">
        <v>3</v>
      </c>
      <c r="AO23" s="314">
        <v>3</v>
      </c>
      <c r="AP23" s="119">
        <v>5.2</v>
      </c>
      <c r="AQ23" s="4">
        <v>4</v>
      </c>
      <c r="AR23" s="5"/>
      <c r="AS23" s="6">
        <f t="shared" si="396"/>
        <v>4.5</v>
      </c>
      <c r="AT23" s="7">
        <f t="shared" si="397"/>
        <v>4.5</v>
      </c>
      <c r="AU23" s="784" t="str">
        <f>TEXT(AT23,"0.0")</f>
        <v>4.5</v>
      </c>
      <c r="AV23" s="10" t="str">
        <f t="shared" si="398"/>
        <v>D</v>
      </c>
      <c r="AW23" s="8">
        <f t="shared" si="399"/>
        <v>1</v>
      </c>
      <c r="AX23" s="8" t="str">
        <f t="shared" si="400"/>
        <v>1.0</v>
      </c>
      <c r="AY23" s="12">
        <v>3</v>
      </c>
      <c r="AZ23" s="112">
        <v>3</v>
      </c>
      <c r="BA23" s="115">
        <v>7</v>
      </c>
      <c r="BB23" s="4">
        <v>7</v>
      </c>
      <c r="BC23" s="5"/>
      <c r="BD23" s="6">
        <f t="shared" si="401"/>
        <v>7</v>
      </c>
      <c r="BE23" s="7">
        <f t="shared" si="402"/>
        <v>7</v>
      </c>
      <c r="BF23" s="784" t="str">
        <f>TEXT(BE23,"0.0")</f>
        <v>7.0</v>
      </c>
      <c r="BG23" s="10" t="str">
        <f t="shared" si="403"/>
        <v>B</v>
      </c>
      <c r="BH23" s="8">
        <f t="shared" si="404"/>
        <v>3</v>
      </c>
      <c r="BI23" s="8" t="str">
        <f t="shared" si="405"/>
        <v>3.0</v>
      </c>
      <c r="BJ23" s="12">
        <v>4</v>
      </c>
      <c r="BK23" s="112">
        <v>4</v>
      </c>
      <c r="BL23" s="243">
        <v>5</v>
      </c>
      <c r="BM23" s="244">
        <v>3</v>
      </c>
      <c r="BN23" s="244">
        <v>6</v>
      </c>
      <c r="BO23" s="6">
        <f t="shared" si="406"/>
        <v>3.8</v>
      </c>
      <c r="BP23" s="7">
        <f t="shared" si="407"/>
        <v>5.6</v>
      </c>
      <c r="BQ23" s="784" t="str">
        <f>TEXT(BP23,"0.0")</f>
        <v>5.6</v>
      </c>
      <c r="BR23" s="10" t="str">
        <f t="shared" si="408"/>
        <v>C</v>
      </c>
      <c r="BS23" s="8">
        <f t="shared" si="409"/>
        <v>2</v>
      </c>
      <c r="BT23" s="8" t="str">
        <f t="shared" si="410"/>
        <v>2.0</v>
      </c>
      <c r="BU23" s="12">
        <v>3</v>
      </c>
      <c r="BV23" s="110">
        <v>3</v>
      </c>
      <c r="BW23" s="243">
        <v>7.3</v>
      </c>
      <c r="BX23" s="334">
        <v>7</v>
      </c>
      <c r="BY23" s="334"/>
      <c r="BZ23" s="6">
        <f t="shared" si="411"/>
        <v>7.1</v>
      </c>
      <c r="CA23" s="104">
        <f t="shared" si="412"/>
        <v>7.1</v>
      </c>
      <c r="CB23" s="784" t="str">
        <f>TEXT(CA23,"0.0")</f>
        <v>7.1</v>
      </c>
      <c r="CC23" s="102" t="str">
        <f t="shared" si="413"/>
        <v>B</v>
      </c>
      <c r="CD23" s="103">
        <f t="shared" si="414"/>
        <v>3</v>
      </c>
      <c r="CE23" s="103" t="str">
        <f t="shared" si="415"/>
        <v>3.0</v>
      </c>
      <c r="CF23" s="12">
        <v>2</v>
      </c>
      <c r="CG23" s="110">
        <v>2</v>
      </c>
      <c r="CH23" s="365">
        <f>AC23+AN23+AY23+BJ23+BU23+CF23</f>
        <v>18</v>
      </c>
      <c r="CI23" s="363">
        <f>(AA23*AC23+AL23*AN23+AW23*AY23+BH23*BJ23+BS23*BU23+CD23*CF23)/CH23</f>
        <v>2</v>
      </c>
      <c r="CJ23" s="355" t="str">
        <f>TEXT(CI23,"0.00")</f>
        <v>2.00</v>
      </c>
      <c r="CK23" s="356" t="str">
        <f>IF(AND(CI23&lt;0.8),"Cảnh báo KQHT","Lên lớp")</f>
        <v>Lên lớp</v>
      </c>
      <c r="CL23" s="357">
        <f>AD23+AO23+AZ23+BK23+BV23+CG23</f>
        <v>18</v>
      </c>
      <c r="CM23" s="358">
        <f xml:space="preserve"> (AA23*AD23+AL23*AO23+AW23*AZ23+BH23*BK23+BS23*BV23+CD23*CG23)/CL23</f>
        <v>2</v>
      </c>
      <c r="CN23" s="356" t="str">
        <f>IF(AND(CM23&lt;1.2),"Cảnh báo KQHT","Lên lớp")</f>
        <v>Lên lớp</v>
      </c>
      <c r="CO23" s="288"/>
      <c r="CP23" s="248"/>
      <c r="CQ23" s="244"/>
      <c r="CR23" s="244"/>
      <c r="CS23" s="6">
        <f>ROUND((CP23*0.4+CQ23*0.6),1)</f>
        <v>0</v>
      </c>
      <c r="CT23" s="104">
        <f>ROUND(MAX((CP23*0.4+CQ23*0.6),(CP23*0.4+CR23*0.6)),1)</f>
        <v>0</v>
      </c>
      <c r="CU23" s="784" t="str">
        <f>TEXT(CT23,"0.0")</f>
        <v>0.0</v>
      </c>
      <c r="CV23" s="102" t="str">
        <f>IF(CT23&gt;=8.5,"A",IF(CT23&gt;=8,"B+",IF(CT23&gt;=7,"B",IF(CT23&gt;=6.5,"C+",IF(CT23&gt;=5.5,"C",IF(CT23&gt;=5,"D+",IF(CT23&gt;=4,"D","F")))))))</f>
        <v>F</v>
      </c>
      <c r="CW23" s="103">
        <f>IF(CV23="A",4,IF(CV23="B+",3.5,IF(CV23="B",3,IF(CV23="C+",2.5,IF(CV23="C",2,IF(CV23="D+",1.5,IF(CV23="D",1,0)))))))</f>
        <v>0</v>
      </c>
      <c r="CX23" s="103" t="str">
        <f>TEXT(CW23,"0.0")</f>
        <v>0.0</v>
      </c>
      <c r="CY23" s="12">
        <v>2</v>
      </c>
      <c r="CZ23" s="311"/>
      <c r="DA23" s="120">
        <v>5.4</v>
      </c>
      <c r="DB23" s="269"/>
      <c r="DC23" s="21"/>
      <c r="DD23" s="6">
        <f>ROUND((DA23*0.4+DB23*0.6),1)</f>
        <v>2.2000000000000002</v>
      </c>
      <c r="DE23" s="104">
        <f>ROUND(MAX((DA23*0.4+DB23*0.6),(DA23*0.4+DC23*0.6)),1)</f>
        <v>2.2000000000000002</v>
      </c>
      <c r="DF23" s="784" t="str">
        <f>TEXT(DE23,"0.0")</f>
        <v>2.2</v>
      </c>
      <c r="DG23" s="102" t="str">
        <f>IF(DE23&gt;=8.5,"A",IF(DE23&gt;=8,"B+",IF(DE23&gt;=7,"B",IF(DE23&gt;=6.5,"C+",IF(DE23&gt;=5.5,"C",IF(DE23&gt;=5,"D+",IF(DE23&gt;=4,"D","F")))))))</f>
        <v>F</v>
      </c>
      <c r="DH23" s="103">
        <f>IF(DG23="A",4,IF(DG23="B+",3.5,IF(DG23="B",3,IF(DG23="C+",2.5,IF(DG23="C",2,IF(DG23="D+",1.5,IF(DG23="D",1,0)))))))</f>
        <v>0</v>
      </c>
      <c r="DI23" s="103" t="str">
        <f>TEXT(DH23,"0.0")</f>
        <v>0.0</v>
      </c>
      <c r="DJ23" s="12">
        <v>3</v>
      </c>
      <c r="DK23" s="488"/>
      <c r="DL23" s="287">
        <v>0</v>
      </c>
      <c r="DM23" s="244"/>
      <c r="DN23" s="244"/>
      <c r="DO23" s="6">
        <f>ROUND((DL23*0.4+DM23*0.6),1)</f>
        <v>0</v>
      </c>
      <c r="DP23" s="104">
        <f>ROUND(MAX((DL23*0.4+DM23*0.6),(DL23*0.4+DN23*0.6)),1)</f>
        <v>0</v>
      </c>
      <c r="DQ23" s="784" t="str">
        <f>TEXT(DP23,"0.0")</f>
        <v>0.0</v>
      </c>
      <c r="DR23" s="102" t="str">
        <f>IF(DP23&gt;=8.5,"A",IF(DP23&gt;=8,"B+",IF(DP23&gt;=7,"B",IF(DP23&gt;=6.5,"C+",IF(DP23&gt;=5.5,"C",IF(DP23&gt;=5,"D+",IF(DP23&gt;=4,"D","F")))))))</f>
        <v>F</v>
      </c>
      <c r="DS23" s="103">
        <f>IF(DR23="A",4,IF(DR23="B+",3.5,IF(DR23="B",3,IF(DR23="C+",2.5,IF(DR23="C",2,IF(DR23="D+",1.5,IF(DR23="D",1,0)))))))</f>
        <v>0</v>
      </c>
      <c r="DT23" s="103" t="str">
        <f>TEXT(DS23,"0.0")</f>
        <v>0.0</v>
      </c>
      <c r="DU23" s="12">
        <v>2</v>
      </c>
      <c r="DV23" s="311"/>
      <c r="DW23" s="243"/>
      <c r="DX23" s="244"/>
      <c r="DY23" s="244"/>
      <c r="DZ23" s="6">
        <f>ROUND((DW23*0.4+DX23*0.6),1)</f>
        <v>0</v>
      </c>
      <c r="EA23" s="104">
        <f>ROUND(MAX((DW23*0.4+DX23*0.6),(DW23*0.4+DY23*0.6)),1)</f>
        <v>0</v>
      </c>
      <c r="EB23" s="784" t="str">
        <f>TEXT(EA23,"0.0")</f>
        <v>0.0</v>
      </c>
      <c r="EC23" s="102" t="str">
        <f>IF(EA23&gt;=8.5,"A",IF(EA23&gt;=8,"B+",IF(EA23&gt;=7,"B",IF(EA23&gt;=6.5,"C+",IF(EA23&gt;=5.5,"C",IF(EA23&gt;=5,"D+",IF(EA23&gt;=4,"D","F")))))))</f>
        <v>F</v>
      </c>
      <c r="ED23" s="103">
        <f>IF(EC23="A",4,IF(EC23="B+",3.5,IF(EC23="B",3,IF(EC23="C+",2.5,IF(EC23="C",2,IF(EC23="D+",1.5,IF(EC23="D",1,0)))))))</f>
        <v>0</v>
      </c>
      <c r="EE23" s="103" t="str">
        <f>TEXT(ED23,"0.0")</f>
        <v>0.0</v>
      </c>
      <c r="EF23" s="12">
        <v>2</v>
      </c>
      <c r="EG23" s="311"/>
      <c r="EH23" s="248">
        <v>0</v>
      </c>
      <c r="EI23" s="244"/>
      <c r="EJ23" s="244"/>
      <c r="EK23" s="6">
        <f>ROUND((EH23*0.4+EI23*0.6),1)</f>
        <v>0</v>
      </c>
      <c r="EL23" s="104">
        <f>ROUND(MAX((EH23*0.4+EI23*0.6),(EH23*0.4+EJ23*0.6)),1)</f>
        <v>0</v>
      </c>
      <c r="EM23" s="784" t="str">
        <f>TEXT(EL23,"0.0")</f>
        <v>0.0</v>
      </c>
      <c r="EN23" s="102" t="str">
        <f>IF(EL23&gt;=8.5,"A",IF(EL23&gt;=8,"B+",IF(EL23&gt;=7,"B",IF(EL23&gt;=6.5,"C+",IF(EL23&gt;=5.5,"C",IF(EL23&gt;=5,"D+",IF(EL23&gt;=4,"D","F")))))))</f>
        <v>F</v>
      </c>
      <c r="EO23" s="103">
        <f>IF(EN23="A",4,IF(EN23="B+",3.5,IF(EN23="B",3,IF(EN23="C+",2.5,IF(EN23="C",2,IF(EN23="D+",1.5,IF(EN23="D",1,0)))))))</f>
        <v>0</v>
      </c>
      <c r="EP23" s="103" t="str">
        <f>TEXT(EO23,"0.0")</f>
        <v>0.0</v>
      </c>
      <c r="EQ23" s="12">
        <v>4</v>
      </c>
      <c r="ER23" s="311"/>
      <c r="ES23" s="248">
        <v>0</v>
      </c>
      <c r="ET23" s="244"/>
      <c r="EU23" s="244"/>
      <c r="EV23" s="6">
        <f>ROUND((ES23*0.4+ET23*0.6),1)</f>
        <v>0</v>
      </c>
      <c r="EW23" s="104">
        <f>ROUND(MAX((ES23*0.4+ET23*0.6),(ES23*0.4+EU23*0.6)),1)</f>
        <v>0</v>
      </c>
      <c r="EX23" s="784" t="str">
        <f>TEXT(EW23,"0.0")</f>
        <v>0.0</v>
      </c>
      <c r="EY23" s="102" t="str">
        <f>IF(EW23&gt;=8.5,"A",IF(EW23&gt;=8,"B+",IF(EW23&gt;=7,"B",IF(EW23&gt;=6.5,"C+",IF(EW23&gt;=5.5,"C",IF(EW23&gt;=5,"D+",IF(EW23&gt;=4,"D","F")))))))</f>
        <v>F</v>
      </c>
      <c r="EZ23" s="103">
        <f>IF(EY23="A",4,IF(EY23="B+",3.5,IF(EY23="B",3,IF(EY23="C+",2.5,IF(EY23="C",2,IF(EY23="D+",1.5,IF(EY23="D",1,0)))))))</f>
        <v>0</v>
      </c>
      <c r="FA23" s="103" t="str">
        <f>TEXT(EZ23,"0.0")</f>
        <v>0.0</v>
      </c>
      <c r="FB23" s="12">
        <v>2</v>
      </c>
      <c r="FC23" s="311"/>
      <c r="FD23" s="248"/>
      <c r="FE23" s="244"/>
      <c r="FF23" s="244"/>
      <c r="FG23" s="6">
        <f>ROUND((FD23*0.4+FE23*0.6),1)</f>
        <v>0</v>
      </c>
      <c r="FH23" s="104">
        <f>ROUND(MAX((FD23*0.4+FE23*0.6),(FD23*0.4+FF23*0.6)),1)</f>
        <v>0</v>
      </c>
      <c r="FI23" s="784" t="str">
        <f>TEXT(FH23,"0.0")</f>
        <v>0.0</v>
      </c>
      <c r="FJ23" s="102" t="str">
        <f>IF(FH23&gt;=8.5,"A",IF(FH23&gt;=8,"B+",IF(FH23&gt;=7,"B",IF(FH23&gt;=6.5,"C+",IF(FH23&gt;=5.5,"C",IF(FH23&gt;=5,"D+",IF(FH23&gt;=4,"D","F")))))))</f>
        <v>F</v>
      </c>
      <c r="FK23" s="103">
        <f>IF(FJ23="A",4,IF(FJ23="B+",3.5,IF(FJ23="B",3,IF(FJ23="C+",2.5,IF(FJ23="C",2,IF(FJ23="D+",1.5,IF(FJ23="D",1,0)))))))</f>
        <v>0</v>
      </c>
      <c r="FL23" s="103" t="str">
        <f>TEXT(FK23,"0.0")</f>
        <v>0.0</v>
      </c>
      <c r="FM23" s="12">
        <v>3</v>
      </c>
      <c r="FN23" s="311"/>
      <c r="FO23" s="287"/>
      <c r="FP23" s="244"/>
      <c r="FQ23" s="244"/>
      <c r="FR23" s="6">
        <f>ROUND((FO23*0.4+FP23*0.6),1)</f>
        <v>0</v>
      </c>
      <c r="FS23" s="104">
        <f>ROUND(MAX((FO23*0.4+FP23*0.6),(FO23*0.4+FQ23*0.6)),1)</f>
        <v>0</v>
      </c>
      <c r="FT23" s="784" t="str">
        <f>TEXT(FS23,"0.0")</f>
        <v>0.0</v>
      </c>
      <c r="FU23" s="102" t="str">
        <f>IF(FS23&gt;=8.5,"A",IF(FS23&gt;=8,"B+",IF(FS23&gt;=7,"B",IF(FS23&gt;=6.5,"C+",IF(FS23&gt;=5.5,"C",IF(FS23&gt;=5,"D+",IF(FS23&gt;=4,"D","F")))))))</f>
        <v>F</v>
      </c>
      <c r="FV23" s="103">
        <f>IF(FU23="A",4,IF(FU23="B+",3.5,IF(FU23="B",3,IF(FU23="C+",2.5,IF(FU23="C",2,IF(FU23="D+",1.5,IF(FU23="D",1,0)))))))</f>
        <v>0</v>
      </c>
      <c r="FW23" s="103" t="str">
        <f>TEXT(FV23,"0.0")</f>
        <v>0.0</v>
      </c>
      <c r="FX23" s="12">
        <v>3</v>
      </c>
      <c r="FY23" s="311"/>
      <c r="FZ23" s="559">
        <f>CY23+DJ23+DU23+EF23+EQ23+FB23+FM23+FX23</f>
        <v>21</v>
      </c>
      <c r="GA23" s="354">
        <f>(CW23*CY23+DH23*DJ23+DS23*DU23+ED23*EF23+EO23*EQ23+EZ23*FB23+FK23*FM23+FV23*FX23)/FZ23</f>
        <v>0</v>
      </c>
      <c r="GB23" s="355" t="str">
        <f>TEXT(GA23,"0.00")</f>
        <v>0.00</v>
      </c>
      <c r="GC23" s="672" t="str">
        <f t="shared" si="416"/>
        <v>Cảnh báo KQHT</v>
      </c>
      <c r="GD23" s="559">
        <f t="shared" si="417"/>
        <v>39</v>
      </c>
      <c r="GE23" s="354">
        <f t="shared" si="418"/>
        <v>0.92307692307692313</v>
      </c>
      <c r="GF23" s="355" t="str">
        <f t="shared" si="419"/>
        <v>0.92</v>
      </c>
      <c r="GG23" s="661">
        <f t="shared" si="420"/>
        <v>18</v>
      </c>
      <c r="GH23" s="789">
        <f>(FY23*FS23+FN23*FH23+FC23*EW23+ER23*EL23+EG23*EA23+DV23*DP23+DK23*DE23+CZ23*CT23+CG23*CA23+BV23*BP23+BK23*BE23+AZ23*AT23+AO23*AI23+AD23*X23)/GG23</f>
        <v>5.8277777777777784</v>
      </c>
      <c r="GI23" s="662">
        <f t="shared" si="421"/>
        <v>2</v>
      </c>
      <c r="GJ23" s="663" t="str">
        <f t="shared" si="422"/>
        <v>Lên lớp</v>
      </c>
      <c r="GK23" s="705" t="s">
        <v>389</v>
      </c>
      <c r="GL23" s="774">
        <v>0</v>
      </c>
      <c r="GM23" s="420"/>
      <c r="GN23" s="420"/>
      <c r="GO23" s="6">
        <f>ROUND((GL23*0.4+GM23*0.6),1)</f>
        <v>0</v>
      </c>
      <c r="GP23" s="104">
        <f>ROUND(MAX((GL23*0.4+GM23*0.6),(GL23*0.4+GN23*0.6)),1)</f>
        <v>0</v>
      </c>
      <c r="GQ23" s="784" t="str">
        <f>TEXT(GP23,"0.0")</f>
        <v>0.0</v>
      </c>
      <c r="GR23" s="540" t="str">
        <f>IF(GP23&gt;=8.5,"A",IF(GP23&gt;=8,"B+",IF(GP23&gt;=7,"B",IF(GP23&gt;=6.5,"C+",IF(GP23&gt;=5.5,"C",IF(GP23&gt;=5,"D+",IF(GP23&gt;=4,"D","F")))))))</f>
        <v>F</v>
      </c>
      <c r="GS23" s="539">
        <f>IF(GR23="A",4,IF(GR23="B+",3.5,IF(GR23="B",3,IF(GR23="C+",2.5,IF(GR23="C",2,IF(GR23="D+",1.5,IF(GR23="D",1,0)))))))</f>
        <v>0</v>
      </c>
      <c r="GT23" s="539" t="str">
        <f>TEXT(GS23,"0.0")</f>
        <v>0.0</v>
      </c>
      <c r="GU23" s="12">
        <v>2</v>
      </c>
      <c r="GV23" s="110"/>
      <c r="GW23" s="706"/>
      <c r="GX23" s="420"/>
      <c r="GY23" s="420"/>
      <c r="GZ23" s="6">
        <f>ROUND((GW23*0.4+GX23*0.6),1)</f>
        <v>0</v>
      </c>
      <c r="HA23" s="104">
        <f>ROUND(MAX((GW23*0.4+GX23*0.6),(GW23*0.4+GY23*0.6)),1)</f>
        <v>0</v>
      </c>
      <c r="HB23" s="784" t="str">
        <f>TEXT(HA23,"0.0")</f>
        <v>0.0</v>
      </c>
      <c r="HC23" s="540" t="str">
        <f>IF(HA23&gt;=8.5,"A",IF(HA23&gt;=8,"B+",IF(HA23&gt;=7,"B",IF(HA23&gt;=6.5,"C+",IF(HA23&gt;=5.5,"C",IF(HA23&gt;=5,"D+",IF(HA23&gt;=4,"D","F")))))))</f>
        <v>F</v>
      </c>
      <c r="HD23" s="539">
        <f>IF(HC23="A",4,IF(HC23="B+",3.5,IF(HC23="B",3,IF(HC23="C+",2.5,IF(HC23="C",2,IF(HC23="D+",1.5,IF(HC23="D",1,0)))))))</f>
        <v>0</v>
      </c>
      <c r="HE23" s="539" t="str">
        <f>TEXT(HD23,"0.0")</f>
        <v>0.0</v>
      </c>
      <c r="HF23" s="12">
        <v>2</v>
      </c>
      <c r="HG23" s="110"/>
      <c r="HH23" s="706"/>
      <c r="HI23" s="420"/>
      <c r="HJ23" s="420"/>
      <c r="HK23" s="6">
        <f>ROUND((HH23*0.4+HI23*0.6),1)</f>
        <v>0</v>
      </c>
      <c r="HL23" s="104">
        <f>ROUND(MAX((HH23*0.4+HI23*0.6),(HH23*0.4+HJ23*0.6)),1)</f>
        <v>0</v>
      </c>
      <c r="HM23" s="784" t="str">
        <f>TEXT(HL23,"0.0")</f>
        <v>0.0</v>
      </c>
      <c r="HN23" s="540" t="str">
        <f>IF(HL23&gt;=8.5,"A",IF(HL23&gt;=8,"B+",IF(HL23&gt;=7,"B",IF(HL23&gt;=6.5,"C+",IF(HL23&gt;=5.5,"C",IF(HL23&gt;=5,"D+",IF(HL23&gt;=4,"D","F")))))))</f>
        <v>F</v>
      </c>
      <c r="HO23" s="539">
        <f>IF(HN23="A",4,IF(HN23="B+",3.5,IF(HN23="B",3,IF(HN23="C+",2.5,IF(HN23="C",2,IF(HN23="D+",1.5,IF(HN23="D",1,0)))))))</f>
        <v>0</v>
      </c>
      <c r="HP23" s="539" t="str">
        <f>TEXT(HO23,"0.0")</f>
        <v>0.0</v>
      </c>
      <c r="HQ23" s="12"/>
      <c r="HR23" s="110"/>
      <c r="HS23" s="774">
        <v>0</v>
      </c>
      <c r="HT23" s="420"/>
      <c r="HU23" s="420"/>
      <c r="HV23" s="6">
        <f>ROUND((HS23*0.4+HT23*0.6),1)</f>
        <v>0</v>
      </c>
      <c r="HW23" s="104">
        <f>ROUND(MAX((HS23*0.4+HT23*0.6),(HS23*0.4+HU23*0.6)),1)</f>
        <v>0</v>
      </c>
      <c r="HX23" s="784" t="str">
        <f>TEXT(HW23,"0.0")</f>
        <v>0.0</v>
      </c>
      <c r="HY23" s="540" t="str">
        <f>IF(HW23&gt;=8.5,"A",IF(HW23&gt;=8,"B+",IF(HW23&gt;=7,"B",IF(HW23&gt;=6.5,"C+",IF(HW23&gt;=5.5,"C",IF(HW23&gt;=5,"D+",IF(HW23&gt;=4,"D","F")))))))</f>
        <v>F</v>
      </c>
      <c r="HZ23" s="539">
        <f>IF(HY23="A",4,IF(HY23="B+",3.5,IF(HY23="B",3,IF(HY23="C+",2.5,IF(HY23="C",2,IF(HY23="D+",1.5,IF(HY23="D",1,0)))))))</f>
        <v>0</v>
      </c>
      <c r="IA23" s="539" t="str">
        <f>TEXT(HZ23,"0.0")</f>
        <v>0.0</v>
      </c>
      <c r="IB23" s="12">
        <v>3</v>
      </c>
      <c r="IC23" s="110"/>
      <c r="ID23" s="774">
        <v>0</v>
      </c>
      <c r="IE23" s="420"/>
      <c r="IF23" s="420"/>
      <c r="IG23" s="6">
        <f>ROUND((ID23*0.4+IE23*0.6),1)</f>
        <v>0</v>
      </c>
      <c r="IH23" s="104">
        <f>ROUND(MAX((ID23*0.4+IE23*0.6),(ID23*0.4+IF23*0.6)),1)</f>
        <v>0</v>
      </c>
      <c r="II23" s="784" t="str">
        <f>TEXT(IH23,"0.0")</f>
        <v>0.0</v>
      </c>
      <c r="IJ23" s="540" t="str">
        <f>IF(IH23&gt;=8.5,"A",IF(IH23&gt;=8,"B+",IF(IH23&gt;=7,"B",IF(IH23&gt;=6.5,"C+",IF(IH23&gt;=5.5,"C",IF(IH23&gt;=5,"D+",IF(IH23&gt;=4,"D","F")))))))</f>
        <v>F</v>
      </c>
      <c r="IK23" s="539">
        <f>IF(IJ23="A",4,IF(IJ23="B+",3.5,IF(IJ23="B",3,IF(IJ23="C+",2.5,IF(IJ23="C",2,IF(IJ23="D+",1.5,IF(IJ23="D",1,0)))))))</f>
        <v>0</v>
      </c>
      <c r="IL23" s="539" t="str">
        <f>TEXT(IK23,"0.0")</f>
        <v>0.0</v>
      </c>
      <c r="IM23" s="12">
        <v>3</v>
      </c>
      <c r="IN23" s="110"/>
      <c r="IO23" s="316"/>
      <c r="IP23" s="420"/>
      <c r="IQ23" s="420"/>
      <c r="IR23" s="6">
        <f>ROUND((IO23*0.4+IP23*0.6),1)</f>
        <v>0</v>
      </c>
      <c r="IS23" s="104">
        <f>ROUND(MAX((IO23*0.4+IP23*0.6),(IO23*0.4+IQ23*0.6)),1)</f>
        <v>0</v>
      </c>
      <c r="IT23" s="784" t="str">
        <f>TEXT(IS23,"0.0")</f>
        <v>0.0</v>
      </c>
      <c r="IU23" s="540" t="str">
        <f>IF(IS23&gt;=8.5,"A",IF(IS23&gt;=8,"B+",IF(IS23&gt;=7,"B",IF(IS23&gt;=6.5,"C+",IF(IS23&gt;=5.5,"C",IF(IS23&gt;=5,"D+",IF(IS23&gt;=4,"D","F")))))))</f>
        <v>F</v>
      </c>
      <c r="IV23" s="539">
        <f>IF(IU23="A",4,IF(IU23="B+",3.5,IF(IU23="B",3,IF(IU23="C+",2.5,IF(IU23="C",2,IF(IU23="D+",1.5,IF(IU23="D",1,0)))))))</f>
        <v>0</v>
      </c>
      <c r="IW23" s="539" t="str">
        <f>TEXT(IV23,"0.0")</f>
        <v>0.0</v>
      </c>
      <c r="IX23" s="12">
        <v>2</v>
      </c>
      <c r="IY23" s="110"/>
      <c r="IZ23" s="405"/>
      <c r="JI23" s="12">
        <v>3</v>
      </c>
      <c r="JJ23" s="113"/>
      <c r="JK23" s="774">
        <v>0</v>
      </c>
      <c r="JL23" s="875"/>
      <c r="JM23" s="420"/>
      <c r="JN23" s="6">
        <f>ROUND((JK23*0.4+JL23*0.6),1)</f>
        <v>0</v>
      </c>
      <c r="JO23" s="104">
        <f>ROUND(MAX((JK23*0.4+JL23*0.6),(JK23*0.4+JM23*0.6)),1)</f>
        <v>0</v>
      </c>
      <c r="JP23" s="784" t="str">
        <f>TEXT(JO23,"0.0")</f>
        <v>0.0</v>
      </c>
      <c r="JQ23" s="540" t="str">
        <f>IF(JO23&gt;=8.5,"A",IF(JO23&gt;=8,"B+",IF(JO23&gt;=7,"B",IF(JO23&gt;=6.5,"C+",IF(JO23&gt;=5.5,"C",IF(JO23&gt;=5,"D+",IF(JO23&gt;=4,"D","F")))))))</f>
        <v>F</v>
      </c>
      <c r="JR23" s="539">
        <f>IF(JQ23="A",4,IF(JQ23="B+",3.5,IF(JQ23="B",3,IF(JQ23="C+",2.5,IF(JQ23="C",2,IF(JQ23="D+",1.5,IF(JQ23="D",1,0)))))))</f>
        <v>0</v>
      </c>
      <c r="JS23" s="539" t="str">
        <f>TEXT(JR23,"0.0")</f>
        <v>0.0</v>
      </c>
      <c r="JT23" s="12">
        <v>1</v>
      </c>
      <c r="JU23" s="110"/>
      <c r="JV23" s="774">
        <v>0</v>
      </c>
      <c r="JW23" s="894"/>
      <c r="JX23" s="297"/>
      <c r="JY23" s="6">
        <f>ROUND((JV23*0.4+JW23*0.6),1)</f>
        <v>0</v>
      </c>
      <c r="JZ23" s="104">
        <f>ROUND(MAX((JV23*0.4+JW23*0.6),(JV23*0.4+JX23*0.6)),1)</f>
        <v>0</v>
      </c>
      <c r="KA23" s="784" t="str">
        <f>TEXT(JZ23,"0.0")</f>
        <v>0.0</v>
      </c>
      <c r="KB23" s="540" t="str">
        <f>IF(JZ23&gt;=8.5,"A",IF(JZ23&gt;=8,"B+",IF(JZ23&gt;=7,"B",IF(JZ23&gt;=6.5,"C+",IF(JZ23&gt;=5.5,"C",IF(JZ23&gt;=5,"D+",IF(JZ23&gt;=4,"D","F")))))))</f>
        <v>F</v>
      </c>
      <c r="KC23" s="539">
        <f>IF(KB23="A",4,IF(KB23="B+",3.5,IF(KB23="B",3,IF(KB23="C+",2.5,IF(KB23="C",2,IF(KB23="D+",1.5,IF(KB23="D",1,0)))))))</f>
        <v>0</v>
      </c>
      <c r="KD23" s="539" t="str">
        <f>TEXT(KC23,"0.0")</f>
        <v>0.0</v>
      </c>
      <c r="KE23" s="12">
        <v>1</v>
      </c>
      <c r="KF23" s="110"/>
      <c r="KG23" s="405"/>
      <c r="KU23" s="113"/>
      <c r="KV23" s="1035"/>
      <c r="KW23" s="1035"/>
      <c r="KX23" s="1035"/>
      <c r="KY23" s="1035"/>
      <c r="KZ23" s="1035"/>
      <c r="LA23" s="1035"/>
      <c r="LB23" s="1035"/>
      <c r="LC23" s="1035"/>
      <c r="LD23" s="1035"/>
      <c r="LE23" s="1035"/>
      <c r="LF23" s="1035"/>
      <c r="LG23" s="1035"/>
      <c r="LH23" s="1035"/>
      <c r="LI23" s="1035"/>
      <c r="LJ23" s="1035"/>
      <c r="LK23" s="1035"/>
      <c r="LL23" s="1035"/>
      <c r="LM23" s="1035"/>
      <c r="LN23" s="1035"/>
      <c r="LO23" s="1035"/>
      <c r="LP23" s="1035"/>
      <c r="LQ23" s="1035"/>
      <c r="LR23" s="1035"/>
      <c r="LS23" s="1035"/>
      <c r="LT23" s="1035"/>
      <c r="LU23" s="1035"/>
      <c r="LV23" s="1035"/>
      <c r="LW23" s="1035"/>
      <c r="LX23" s="1035"/>
      <c r="LY23" s="1035"/>
      <c r="LZ23" s="1035"/>
      <c r="MA23" s="1035"/>
      <c r="MB23" s="1035"/>
      <c r="MC23" s="383"/>
      <c r="OJ23" s="1085"/>
      <c r="OK23" s="1085"/>
      <c r="OL23" s="1085"/>
      <c r="OM23" s="1085"/>
    </row>
    <row r="24" spans="1:432" s="20" customFormat="1" ht="20.25" customHeight="1" x14ac:dyDescent="0.25">
      <c r="A24" s="50">
        <v>14</v>
      </c>
      <c r="B24" s="33" t="s">
        <v>23</v>
      </c>
      <c r="C24" s="51" t="s">
        <v>70</v>
      </c>
      <c r="D24" s="58" t="s">
        <v>71</v>
      </c>
      <c r="E24" s="691" t="s">
        <v>72</v>
      </c>
      <c r="F24" s="884" t="s">
        <v>1218</v>
      </c>
      <c r="G24" s="52" t="s">
        <v>73</v>
      </c>
      <c r="H24" s="33" t="s">
        <v>28</v>
      </c>
      <c r="I24" s="122" t="s">
        <v>74</v>
      </c>
      <c r="J24" s="126">
        <v>5.3</v>
      </c>
      <c r="K24" s="784" t="str">
        <f>TEXT(J24,"0.0")</f>
        <v>5.3</v>
      </c>
      <c r="L24" s="10" t="str">
        <f t="shared" si="380"/>
        <v>D+</v>
      </c>
      <c r="M24" s="8">
        <f t="shared" si="381"/>
        <v>1.5</v>
      </c>
      <c r="N24" s="208" t="str">
        <f t="shared" si="382"/>
        <v>1.5</v>
      </c>
      <c r="O24" s="126">
        <v>6.7</v>
      </c>
      <c r="P24" s="784" t="str">
        <f>TEXT(O24,"0.0")</f>
        <v>6.7</v>
      </c>
      <c r="Q24" s="10" t="str">
        <f t="shared" si="383"/>
        <v>C+</v>
      </c>
      <c r="R24" s="8">
        <f t="shared" si="384"/>
        <v>2.5</v>
      </c>
      <c r="S24" s="208" t="str">
        <f t="shared" si="385"/>
        <v>2.5</v>
      </c>
      <c r="T24" s="115">
        <v>5</v>
      </c>
      <c r="U24" s="4">
        <v>4</v>
      </c>
      <c r="V24" s="5"/>
      <c r="W24" s="6">
        <f t="shared" si="386"/>
        <v>4.4000000000000004</v>
      </c>
      <c r="X24" s="7">
        <f t="shared" si="387"/>
        <v>4.4000000000000004</v>
      </c>
      <c r="Y24" s="784" t="str">
        <f>TEXT(X24,"0.0")</f>
        <v>4.4</v>
      </c>
      <c r="Z24" s="10" t="str">
        <f t="shared" si="388"/>
        <v>D</v>
      </c>
      <c r="AA24" s="8">
        <f t="shared" si="389"/>
        <v>1</v>
      </c>
      <c r="AB24" s="8" t="str">
        <f t="shared" si="390"/>
        <v>1.0</v>
      </c>
      <c r="AC24" s="12">
        <v>3</v>
      </c>
      <c r="AD24" s="112">
        <v>3</v>
      </c>
      <c r="AE24" s="274">
        <v>4.2</v>
      </c>
      <c r="AF24" s="4"/>
      <c r="AG24" s="5"/>
      <c r="AH24" s="163">
        <f t="shared" si="391"/>
        <v>1.7</v>
      </c>
      <c r="AI24" s="164">
        <f t="shared" si="392"/>
        <v>1.7</v>
      </c>
      <c r="AJ24" s="786" t="str">
        <f>TEXT(AI24,"0.0")</f>
        <v>1.7</v>
      </c>
      <c r="AK24" s="158" t="str">
        <f t="shared" si="393"/>
        <v>F</v>
      </c>
      <c r="AL24" s="165">
        <f t="shared" si="394"/>
        <v>0</v>
      </c>
      <c r="AM24" s="165" t="str">
        <f t="shared" si="395"/>
        <v>0.0</v>
      </c>
      <c r="AN24" s="378">
        <v>3</v>
      </c>
      <c r="AO24" s="314"/>
      <c r="AP24" s="119">
        <v>5.8</v>
      </c>
      <c r="AQ24" s="308"/>
      <c r="AR24" s="5">
        <v>5</v>
      </c>
      <c r="AS24" s="6">
        <f t="shared" si="396"/>
        <v>2.2999999999999998</v>
      </c>
      <c r="AT24" s="7">
        <f t="shared" si="397"/>
        <v>5.3</v>
      </c>
      <c r="AU24" s="784" t="str">
        <f>TEXT(AT24,"0.0")</f>
        <v>5.3</v>
      </c>
      <c r="AV24" s="10" t="str">
        <f t="shared" si="398"/>
        <v>D+</v>
      </c>
      <c r="AW24" s="8">
        <f t="shared" si="399"/>
        <v>1.5</v>
      </c>
      <c r="AX24" s="8" t="str">
        <f t="shared" si="400"/>
        <v>1.5</v>
      </c>
      <c r="AY24" s="12">
        <v>3</v>
      </c>
      <c r="AZ24" s="112">
        <v>3</v>
      </c>
      <c r="BA24" s="115">
        <v>6.8</v>
      </c>
      <c r="BB24" s="308"/>
      <c r="BC24" s="5">
        <v>7</v>
      </c>
      <c r="BD24" s="6">
        <f t="shared" si="401"/>
        <v>2.7</v>
      </c>
      <c r="BE24" s="7">
        <f t="shared" si="402"/>
        <v>6.9</v>
      </c>
      <c r="BF24" s="784" t="str">
        <f>TEXT(BE24,"0.0")</f>
        <v>6.9</v>
      </c>
      <c r="BG24" s="10" t="str">
        <f t="shared" si="403"/>
        <v>C+</v>
      </c>
      <c r="BH24" s="8">
        <f t="shared" si="404"/>
        <v>2.5</v>
      </c>
      <c r="BI24" s="8" t="str">
        <f t="shared" si="405"/>
        <v>2.5</v>
      </c>
      <c r="BJ24" s="12">
        <v>4</v>
      </c>
      <c r="BK24" s="112">
        <v>4</v>
      </c>
      <c r="BL24" s="243">
        <v>5</v>
      </c>
      <c r="BM24" s="244">
        <v>2</v>
      </c>
      <c r="BN24" s="244">
        <v>7</v>
      </c>
      <c r="BO24" s="6">
        <f t="shared" si="406"/>
        <v>3.2</v>
      </c>
      <c r="BP24" s="7">
        <f t="shared" si="407"/>
        <v>6.2</v>
      </c>
      <c r="BQ24" s="784" t="str">
        <f>TEXT(BP24,"0.0")</f>
        <v>6.2</v>
      </c>
      <c r="BR24" s="10" t="str">
        <f t="shared" si="408"/>
        <v>C</v>
      </c>
      <c r="BS24" s="8">
        <f t="shared" si="409"/>
        <v>2</v>
      </c>
      <c r="BT24" s="8" t="str">
        <f t="shared" si="410"/>
        <v>2.0</v>
      </c>
      <c r="BU24" s="12">
        <v>3</v>
      </c>
      <c r="BV24" s="110">
        <v>3</v>
      </c>
      <c r="BW24" s="243">
        <v>8.3000000000000007</v>
      </c>
      <c r="BX24" s="337"/>
      <c r="BY24" s="334"/>
      <c r="BZ24" s="6">
        <f t="shared" si="411"/>
        <v>3.3</v>
      </c>
      <c r="CA24" s="104">
        <f t="shared" si="412"/>
        <v>3.3</v>
      </c>
      <c r="CB24" s="784" t="str">
        <f>TEXT(CA24,"0.0")</f>
        <v>3.3</v>
      </c>
      <c r="CC24" s="102" t="str">
        <f t="shared" si="413"/>
        <v>F</v>
      </c>
      <c r="CD24" s="103">
        <f t="shared" si="414"/>
        <v>0</v>
      </c>
      <c r="CE24" s="103" t="str">
        <f t="shared" si="415"/>
        <v>0.0</v>
      </c>
      <c r="CF24" s="12">
        <v>2</v>
      </c>
      <c r="CG24" s="110"/>
      <c r="CH24" s="365">
        <f t="shared" ref="CH24:CH30" si="423">AC24+AN24+AY24+BJ24+BU24+CF24</f>
        <v>18</v>
      </c>
      <c r="CI24" s="363">
        <f t="shared" ref="CI24:CI30" si="424">(AA24*AC24+AL24*AN24+AW24*AY24+BH24*BJ24+BS24*BU24+CD24*CF24)/CH24</f>
        <v>1.3055555555555556</v>
      </c>
      <c r="CJ24" s="355" t="str">
        <f t="shared" ref="CJ24:CJ30" si="425">TEXT(CI24,"0.00")</f>
        <v>1.31</v>
      </c>
      <c r="CK24" s="356" t="str">
        <f t="shared" ref="CK24:CK30" si="426">IF(AND(CI24&lt;0.8),"Cảnh báo KQHT","Lên lớp")</f>
        <v>Lên lớp</v>
      </c>
      <c r="CL24" s="357">
        <f t="shared" ref="CL24:CL30" si="427">AD24+AO24+AZ24+BK24+BV24+CG24</f>
        <v>13</v>
      </c>
      <c r="CM24" s="358">
        <f t="shared" ref="CM24:CM30" si="428" xml:space="preserve"> (AA24*AD24+AL24*AO24+AW24*AZ24+BH24*BK24+BS24*BV24+CD24*CG24)/CL24</f>
        <v>1.8076923076923077</v>
      </c>
      <c r="CN24" s="356" t="str">
        <f t="shared" ref="CN24:CN30" si="429">IF(AND(CM24&lt;1.2),"Cảnh báo KQHT","Lên lớp")</f>
        <v>Lên lớp</v>
      </c>
      <c r="CO24" s="288"/>
      <c r="CP24" s="248">
        <v>2</v>
      </c>
      <c r="CQ24" s="244"/>
      <c r="CR24" s="244"/>
      <c r="CS24" s="6">
        <f t="shared" ref="CS24:CS32" si="430">ROUND((CP24*0.4+CQ24*0.6),1)</f>
        <v>0.8</v>
      </c>
      <c r="CT24" s="104">
        <f t="shared" ref="CT24:CT32" si="431">ROUND(MAX((CP24*0.4+CQ24*0.6),(CP24*0.4+CR24*0.6)),1)</f>
        <v>0.8</v>
      </c>
      <c r="CU24" s="784" t="str">
        <f>TEXT(CT24,"0.0")</f>
        <v>0.8</v>
      </c>
      <c r="CV24" s="102" t="str">
        <f t="shared" ref="CV24:CV32" si="432">IF(CT24&gt;=8.5,"A",IF(CT24&gt;=8,"B+",IF(CT24&gt;=7,"B",IF(CT24&gt;=6.5,"C+",IF(CT24&gt;=5.5,"C",IF(CT24&gt;=5,"D+",IF(CT24&gt;=4,"D","F")))))))</f>
        <v>F</v>
      </c>
      <c r="CW24" s="103">
        <f t="shared" ref="CW24:CW32" si="433">IF(CV24="A",4,IF(CV24="B+",3.5,IF(CV24="B",3,IF(CV24="C+",2.5,IF(CV24="C",2,IF(CV24="D+",1.5,IF(CV24="D",1,0)))))))</f>
        <v>0</v>
      </c>
      <c r="CX24" s="103" t="str">
        <f t="shared" ref="CX24:CX32" si="434">TEXT(CW24,"0.0")</f>
        <v>0.0</v>
      </c>
      <c r="CY24" s="12">
        <v>2</v>
      </c>
      <c r="CZ24" s="311"/>
      <c r="DA24" s="120">
        <v>5.8</v>
      </c>
      <c r="DB24" s="21">
        <v>5</v>
      </c>
      <c r="DC24" s="21"/>
      <c r="DD24" s="6">
        <f t="shared" ref="DD24:DD32" si="435">ROUND((DA24*0.4+DB24*0.6),1)</f>
        <v>5.3</v>
      </c>
      <c r="DE24" s="104">
        <f t="shared" ref="DE24:DE32" si="436">ROUND(MAX((DA24*0.4+DB24*0.6),(DA24*0.4+DC24*0.6)),1)</f>
        <v>5.3</v>
      </c>
      <c r="DF24" s="784" t="str">
        <f>TEXT(DE24,"0.0")</f>
        <v>5.3</v>
      </c>
      <c r="DG24" s="102" t="str">
        <f t="shared" ref="DG24:DG32" si="437">IF(DE24&gt;=8.5,"A",IF(DE24&gt;=8,"B+",IF(DE24&gt;=7,"B",IF(DE24&gt;=6.5,"C+",IF(DE24&gt;=5.5,"C",IF(DE24&gt;=5,"D+",IF(DE24&gt;=4,"D","F")))))))</f>
        <v>D+</v>
      </c>
      <c r="DH24" s="103">
        <f t="shared" ref="DH24:DH32" si="438">IF(DG24="A",4,IF(DG24="B+",3.5,IF(DG24="B",3,IF(DG24="C+",2.5,IF(DG24="C",2,IF(DG24="D+",1.5,IF(DG24="D",1,0)))))))</f>
        <v>1.5</v>
      </c>
      <c r="DI24" s="103" t="str">
        <f t="shared" ref="DI24:DI32" si="439">TEXT(DH24,"0.0")</f>
        <v>1.5</v>
      </c>
      <c r="DJ24" s="12">
        <v>3</v>
      </c>
      <c r="DK24" s="488">
        <v>3</v>
      </c>
      <c r="DL24" s="287">
        <v>2.8</v>
      </c>
      <c r="DM24" s="244"/>
      <c r="DN24" s="244"/>
      <c r="DO24" s="6">
        <f t="shared" ref="DO24:DO30" si="440">ROUND((DL24*0.4+DM24*0.6),1)</f>
        <v>1.1000000000000001</v>
      </c>
      <c r="DP24" s="104">
        <f t="shared" ref="DP24:DP30" si="441">ROUND(MAX((DL24*0.4+DM24*0.6),(DL24*0.4+DN24*0.6)),1)</f>
        <v>1.1000000000000001</v>
      </c>
      <c r="DQ24" s="784" t="str">
        <f>TEXT(DP24,"0.0")</f>
        <v>1.1</v>
      </c>
      <c r="DR24" s="102" t="str">
        <f t="shared" ref="DR24:DR30" si="442">IF(DP24&gt;=8.5,"A",IF(DP24&gt;=8,"B+",IF(DP24&gt;=7,"B",IF(DP24&gt;=6.5,"C+",IF(DP24&gt;=5.5,"C",IF(DP24&gt;=5,"D+",IF(DP24&gt;=4,"D","F")))))))</f>
        <v>F</v>
      </c>
      <c r="DS24" s="103">
        <f t="shared" ref="DS24:DS30" si="443">IF(DR24="A",4,IF(DR24="B+",3.5,IF(DR24="B",3,IF(DR24="C+",2.5,IF(DR24="C",2,IF(DR24="D+",1.5,IF(DR24="D",1,0)))))))</f>
        <v>0</v>
      </c>
      <c r="DT24" s="103" t="str">
        <f t="shared" ref="DT24:DT30" si="444">TEXT(DS24,"0.0")</f>
        <v>0.0</v>
      </c>
      <c r="DU24" s="12">
        <v>2</v>
      </c>
      <c r="DV24" s="311"/>
      <c r="DW24" s="243">
        <v>5.2</v>
      </c>
      <c r="DX24" s="244">
        <v>5</v>
      </c>
      <c r="DY24" s="244"/>
      <c r="DZ24" s="6">
        <f t="shared" ref="DZ24:DZ32" si="445">ROUND((DW24*0.4+DX24*0.6),1)</f>
        <v>5.0999999999999996</v>
      </c>
      <c r="EA24" s="104">
        <f t="shared" ref="EA24:EA32" si="446">ROUND(MAX((DW24*0.4+DX24*0.6),(DW24*0.4+DY24*0.6)),1)</f>
        <v>5.0999999999999996</v>
      </c>
      <c r="EB24" s="784" t="str">
        <f>TEXT(EA24,"0.0")</f>
        <v>5.1</v>
      </c>
      <c r="EC24" s="102" t="str">
        <f t="shared" ref="EC24:EC32" si="447">IF(EA24&gt;=8.5,"A",IF(EA24&gt;=8,"B+",IF(EA24&gt;=7,"B",IF(EA24&gt;=6.5,"C+",IF(EA24&gt;=5.5,"C",IF(EA24&gt;=5,"D+",IF(EA24&gt;=4,"D","F")))))))</f>
        <v>D+</v>
      </c>
      <c r="ED24" s="103">
        <f t="shared" ref="ED24:ED32" si="448">IF(EC24="A",4,IF(EC24="B+",3.5,IF(EC24="B",3,IF(EC24="C+",2.5,IF(EC24="C",2,IF(EC24="D+",1.5,IF(EC24="D",1,0)))))))</f>
        <v>1.5</v>
      </c>
      <c r="EE24" s="103" t="str">
        <f t="shared" ref="EE24:EE32" si="449">TEXT(ED24,"0.0")</f>
        <v>1.5</v>
      </c>
      <c r="EF24" s="12">
        <v>2</v>
      </c>
      <c r="EG24" s="311">
        <v>2</v>
      </c>
      <c r="EH24" s="243">
        <v>5.7</v>
      </c>
      <c r="EI24" s="244">
        <v>2</v>
      </c>
      <c r="EJ24" s="315"/>
      <c r="EK24" s="6">
        <f t="shared" ref="EK24:EK32" si="450">ROUND((EH24*0.4+EI24*0.6),1)</f>
        <v>3.5</v>
      </c>
      <c r="EL24" s="104">
        <f t="shared" ref="EL24:EL32" si="451">ROUND(MAX((EH24*0.4+EI24*0.6),(EH24*0.4+EJ24*0.6)),1)</f>
        <v>3.5</v>
      </c>
      <c r="EM24" s="784" t="str">
        <f>TEXT(EL24,"0.0")</f>
        <v>3.5</v>
      </c>
      <c r="EN24" s="102" t="str">
        <f t="shared" ref="EN24:EN32" si="452">IF(EL24&gt;=8.5,"A",IF(EL24&gt;=8,"B+",IF(EL24&gt;=7,"B",IF(EL24&gt;=6.5,"C+",IF(EL24&gt;=5.5,"C",IF(EL24&gt;=5,"D+",IF(EL24&gt;=4,"D","F")))))))</f>
        <v>F</v>
      </c>
      <c r="EO24" s="103">
        <f t="shared" ref="EO24:EO32" si="453">IF(EN24="A",4,IF(EN24="B+",3.5,IF(EN24="B",3,IF(EN24="C+",2.5,IF(EN24="C",2,IF(EN24="D+",1.5,IF(EN24="D",1,0)))))))</f>
        <v>0</v>
      </c>
      <c r="EP24" s="103" t="str">
        <f t="shared" ref="EP24:EP32" si="454">TEXT(EO24,"0.0")</f>
        <v>0.0</v>
      </c>
      <c r="EQ24" s="12">
        <v>4</v>
      </c>
      <c r="ER24" s="311"/>
      <c r="ES24" s="243">
        <v>5</v>
      </c>
      <c r="ET24" s="315"/>
      <c r="EU24" s="315"/>
      <c r="EV24" s="6">
        <f t="shared" ref="EV24:EV32" si="455">ROUND((ES24*0.4+ET24*0.6),1)</f>
        <v>2</v>
      </c>
      <c r="EW24" s="104">
        <f t="shared" ref="EW24:EW32" si="456">ROUND(MAX((ES24*0.4+ET24*0.6),(ES24*0.4+EU24*0.6)),1)</f>
        <v>2</v>
      </c>
      <c r="EX24" s="784" t="str">
        <f>TEXT(EW24,"0.0")</f>
        <v>2.0</v>
      </c>
      <c r="EY24" s="102" t="str">
        <f t="shared" ref="EY24:EY32" si="457">IF(EW24&gt;=8.5,"A",IF(EW24&gt;=8,"B+",IF(EW24&gt;=7,"B",IF(EW24&gt;=6.5,"C+",IF(EW24&gt;=5.5,"C",IF(EW24&gt;=5,"D+",IF(EW24&gt;=4,"D","F")))))))</f>
        <v>F</v>
      </c>
      <c r="EZ24" s="103">
        <f t="shared" ref="EZ24:EZ32" si="458">IF(EY24="A",4,IF(EY24="B+",3.5,IF(EY24="B",3,IF(EY24="C+",2.5,IF(EY24="C",2,IF(EY24="D+",1.5,IF(EY24="D",1,0)))))))</f>
        <v>0</v>
      </c>
      <c r="FA24" s="103" t="str">
        <f t="shared" ref="FA24:FA32" si="459">TEXT(EZ24,"0.0")</f>
        <v>0.0</v>
      </c>
      <c r="FB24" s="12">
        <v>2</v>
      </c>
      <c r="FC24" s="311"/>
      <c r="FD24" s="248">
        <v>1.1000000000000001</v>
      </c>
      <c r="FE24" s="244"/>
      <c r="FF24" s="244"/>
      <c r="FG24" s="6">
        <f t="shared" ref="FG24:FG32" si="460">ROUND((FD24*0.4+FE24*0.6),1)</f>
        <v>0.4</v>
      </c>
      <c r="FH24" s="104">
        <f t="shared" ref="FH24:FH32" si="461">ROUND(MAX((FD24*0.4+FE24*0.6),(FD24*0.4+FF24*0.6)),1)</f>
        <v>0.4</v>
      </c>
      <c r="FI24" s="784" t="str">
        <f>TEXT(FH24,"0.0")</f>
        <v>0.4</v>
      </c>
      <c r="FJ24" s="102" t="str">
        <f t="shared" ref="FJ24:FJ32" si="462">IF(FH24&gt;=8.5,"A",IF(FH24&gt;=8,"B+",IF(FH24&gt;=7,"B",IF(FH24&gt;=6.5,"C+",IF(FH24&gt;=5.5,"C",IF(FH24&gt;=5,"D+",IF(FH24&gt;=4,"D","F")))))))</f>
        <v>F</v>
      </c>
      <c r="FK24" s="103">
        <f t="shared" ref="FK24:FK32" si="463">IF(FJ24="A",4,IF(FJ24="B+",3.5,IF(FJ24="B",3,IF(FJ24="C+",2.5,IF(FJ24="C",2,IF(FJ24="D+",1.5,IF(FJ24="D",1,0)))))))</f>
        <v>0</v>
      </c>
      <c r="FL24" s="103" t="str">
        <f t="shared" ref="FL24:FL32" si="464">TEXT(FK24,"0.0")</f>
        <v>0.0</v>
      </c>
      <c r="FM24" s="12">
        <v>3</v>
      </c>
      <c r="FN24" s="311"/>
      <c r="FO24" s="285">
        <v>6.3</v>
      </c>
      <c r="FP24" s="557"/>
      <c r="FQ24" s="244">
        <v>5</v>
      </c>
      <c r="FR24" s="6">
        <f t="shared" ref="FR24:FR32" si="465">ROUND((FO24*0.4+FP24*0.6),1)</f>
        <v>2.5</v>
      </c>
      <c r="FS24" s="104">
        <f t="shared" ref="FS24:FS32" si="466">ROUND(MAX((FO24*0.4+FP24*0.6),(FO24*0.4+FQ24*0.6)),1)</f>
        <v>5.5</v>
      </c>
      <c r="FT24" s="784" t="str">
        <f>TEXT(FS24,"0.0")</f>
        <v>5.5</v>
      </c>
      <c r="FU24" s="102" t="str">
        <f t="shared" ref="FU24:FU32" si="467">IF(FS24&gt;=8.5,"A",IF(FS24&gt;=8,"B+",IF(FS24&gt;=7,"B",IF(FS24&gt;=6.5,"C+",IF(FS24&gt;=5.5,"C",IF(FS24&gt;=5,"D+",IF(FS24&gt;=4,"D","F")))))))</f>
        <v>C</v>
      </c>
      <c r="FV24" s="103">
        <f t="shared" ref="FV24:FV32" si="468">IF(FU24="A",4,IF(FU24="B+",3.5,IF(FU24="B",3,IF(FU24="C+",2.5,IF(FU24="C",2,IF(FU24="D+",1.5,IF(FU24="D",1,0)))))))</f>
        <v>2</v>
      </c>
      <c r="FW24" s="103" t="str">
        <f t="shared" ref="FW24:FW32" si="469">TEXT(FV24,"0.0")</f>
        <v>2.0</v>
      </c>
      <c r="FX24" s="12">
        <v>3</v>
      </c>
      <c r="FY24" s="311">
        <v>3</v>
      </c>
      <c r="FZ24" s="559">
        <f t="shared" ref="FZ24:FZ31" si="470">CY24+DJ24+DU24+EF24+EQ24+FB24+FM24+FX24</f>
        <v>21</v>
      </c>
      <c r="GA24" s="354">
        <f t="shared" ref="GA24:GA31" si="471">(CW24*CY24+DH24*DJ24+DS24*DU24+ED24*EF24+EO24*EQ24+EZ24*FB24+FK24*FM24+FV24*FX24)/FZ24</f>
        <v>0.6428571428571429</v>
      </c>
      <c r="GB24" s="355" t="str">
        <f t="shared" ref="GB24:GB31" si="472">TEXT(GA24,"0.00")</f>
        <v>0.64</v>
      </c>
      <c r="GC24" s="672" t="str">
        <f t="shared" si="416"/>
        <v>Cảnh báo KQHT</v>
      </c>
      <c r="GD24" s="559">
        <f t="shared" si="417"/>
        <v>39</v>
      </c>
      <c r="GE24" s="354">
        <f t="shared" si="418"/>
        <v>0.94871794871794868</v>
      </c>
      <c r="GF24" s="355" t="str">
        <f t="shared" si="419"/>
        <v>0.95</v>
      </c>
      <c r="GG24" s="661">
        <f t="shared" si="420"/>
        <v>21</v>
      </c>
      <c r="GH24" s="789">
        <f>(FY24*FS24+FN24*FH24+FC24*EW24+ER24*EL24+EG24*EA24+DV24*DP24+DK24*DE24+CZ24*CT24+CG24*CA24+BV24*BP24+BK24*BE24+AZ24*AT24+AO24*AI24+AD24*X24)/GG24</f>
        <v>5.6142857142857139</v>
      </c>
      <c r="GI24" s="662">
        <f t="shared" si="421"/>
        <v>1.7619047619047619</v>
      </c>
      <c r="GJ24" s="663" t="str">
        <f t="shared" si="422"/>
        <v>Lên lớp</v>
      </c>
      <c r="GK24" s="705" t="s">
        <v>389</v>
      </c>
      <c r="GL24" s="774">
        <v>0</v>
      </c>
      <c r="GM24" s="420"/>
      <c r="GN24" s="420"/>
      <c r="GO24" s="6">
        <f>ROUND((GL24*0.4+GM24*0.6),1)</f>
        <v>0</v>
      </c>
      <c r="GP24" s="104">
        <f>ROUND(MAX((GL24*0.4+GM24*0.6),(GL24*0.4+GN24*0.6)),1)</f>
        <v>0</v>
      </c>
      <c r="GQ24" s="784" t="str">
        <f>TEXT(GP24,"0.0")</f>
        <v>0.0</v>
      </c>
      <c r="GR24" s="540" t="str">
        <f>IF(GP24&gt;=8.5,"A",IF(GP24&gt;=8,"B+",IF(GP24&gt;=7,"B",IF(GP24&gt;=6.5,"C+",IF(GP24&gt;=5.5,"C",IF(GP24&gt;=5,"D+",IF(GP24&gt;=4,"D","F")))))))</f>
        <v>F</v>
      </c>
      <c r="GS24" s="539">
        <f>IF(GR24="A",4,IF(GR24="B+",3.5,IF(GR24="B",3,IF(GR24="C+",2.5,IF(GR24="C",2,IF(GR24="D+",1.5,IF(GR24="D",1,0)))))))</f>
        <v>0</v>
      </c>
      <c r="GT24" s="539" t="str">
        <f>TEXT(GS24,"0.0")</f>
        <v>0.0</v>
      </c>
      <c r="GU24" s="12">
        <v>2</v>
      </c>
      <c r="GV24" s="110"/>
      <c r="GW24" s="706">
        <v>5.4</v>
      </c>
      <c r="GX24" s="420"/>
      <c r="GY24" s="420"/>
      <c r="GZ24" s="6">
        <f>ROUND((GW24*0.4+GX24*0.6),1)</f>
        <v>2.2000000000000002</v>
      </c>
      <c r="HA24" s="104">
        <f>ROUND(MAX((GW24*0.4+GX24*0.6),(GW24*0.4+GY24*0.6)),1)</f>
        <v>2.2000000000000002</v>
      </c>
      <c r="HB24" s="784" t="str">
        <f>TEXT(HA24,"0.0")</f>
        <v>2.2</v>
      </c>
      <c r="HC24" s="540" t="str">
        <f>IF(HA24&gt;=8.5,"A",IF(HA24&gt;=8,"B+",IF(HA24&gt;=7,"B",IF(HA24&gt;=6.5,"C+",IF(HA24&gt;=5.5,"C",IF(HA24&gt;=5,"D+",IF(HA24&gt;=4,"D","F")))))))</f>
        <v>F</v>
      </c>
      <c r="HD24" s="539">
        <f>IF(HC24="A",4,IF(HC24="B+",3.5,IF(HC24="B",3,IF(HC24="C+",2.5,IF(HC24="C",2,IF(HC24="D+",1.5,IF(HC24="D",1,0)))))))</f>
        <v>0</v>
      </c>
      <c r="HE24" s="539" t="str">
        <f>TEXT(HD24,"0.0")</f>
        <v>0.0</v>
      </c>
      <c r="HF24" s="12">
        <v>2</v>
      </c>
      <c r="HG24" s="110"/>
      <c r="HH24" s="774">
        <v>0</v>
      </c>
      <c r="HI24" s="420"/>
      <c r="HJ24" s="420"/>
      <c r="HK24" s="6">
        <f>ROUND((HH24*0.4+HI24*0.6),1)</f>
        <v>0</v>
      </c>
      <c r="HL24" s="104">
        <f>ROUND(MAX((HH24*0.4+HI24*0.6),(HH24*0.4+HJ24*0.6)),1)</f>
        <v>0</v>
      </c>
      <c r="HM24" s="784" t="str">
        <f>TEXT(HL24,"0.0")</f>
        <v>0.0</v>
      </c>
      <c r="HN24" s="540" t="str">
        <f>IF(HL24&gt;=8.5,"A",IF(HL24&gt;=8,"B+",IF(HL24&gt;=7,"B",IF(HL24&gt;=6.5,"C+",IF(HL24&gt;=5.5,"C",IF(HL24&gt;=5,"D+",IF(HL24&gt;=4,"D","F")))))))</f>
        <v>F</v>
      </c>
      <c r="HO24" s="539">
        <f>IF(HN24="A",4,IF(HN24="B+",3.5,IF(HN24="B",3,IF(HN24="C+",2.5,IF(HN24="C",2,IF(HN24="D+",1.5,IF(HN24="D",1,0)))))))</f>
        <v>0</v>
      </c>
      <c r="HP24" s="539" t="str">
        <f>TEXT(HO24,"0.0")</f>
        <v>0.0</v>
      </c>
      <c r="HQ24" s="12">
        <v>3</v>
      </c>
      <c r="HR24" s="110"/>
      <c r="HS24" s="774">
        <v>0</v>
      </c>
      <c r="HT24" s="420"/>
      <c r="HU24" s="420"/>
      <c r="HV24" s="6">
        <f>ROUND((HS24*0.4+HT24*0.6),1)</f>
        <v>0</v>
      </c>
      <c r="HW24" s="104">
        <f>ROUND(MAX((HS24*0.4+HT24*0.6),(HS24*0.4+HU24*0.6)),1)</f>
        <v>0</v>
      </c>
      <c r="HX24" s="784" t="str">
        <f>TEXT(HW24,"0.0")</f>
        <v>0.0</v>
      </c>
      <c r="HY24" s="540" t="str">
        <f>IF(HW24&gt;=8.5,"A",IF(HW24&gt;=8,"B+",IF(HW24&gt;=7,"B",IF(HW24&gt;=6.5,"C+",IF(HW24&gt;=5.5,"C",IF(HW24&gt;=5,"D+",IF(HW24&gt;=4,"D","F")))))))</f>
        <v>F</v>
      </c>
      <c r="HZ24" s="539">
        <f>IF(HY24="A",4,IF(HY24="B+",3.5,IF(HY24="B",3,IF(HY24="C+",2.5,IF(HY24="C",2,IF(HY24="D+",1.5,IF(HY24="D",1,0)))))))</f>
        <v>0</v>
      </c>
      <c r="IA24" s="539" t="str">
        <f>TEXT(HZ24,"0.0")</f>
        <v>0.0</v>
      </c>
      <c r="IB24" s="12">
        <v>3</v>
      </c>
      <c r="IC24" s="110"/>
      <c r="ID24" s="774">
        <v>0</v>
      </c>
      <c r="IE24" s="420"/>
      <c r="IF24" s="420"/>
      <c r="IG24" s="6">
        <f>ROUND((ID24*0.4+IE24*0.6),1)</f>
        <v>0</v>
      </c>
      <c r="IH24" s="104">
        <f>ROUND(MAX((ID24*0.4+IE24*0.6),(ID24*0.4+IF24*0.6)),1)</f>
        <v>0</v>
      </c>
      <c r="II24" s="784" t="str">
        <f>TEXT(IH24,"0.0")</f>
        <v>0.0</v>
      </c>
      <c r="IJ24" s="540" t="str">
        <f>IF(IH24&gt;=8.5,"A",IF(IH24&gt;=8,"B+",IF(IH24&gt;=7,"B",IF(IH24&gt;=6.5,"C+",IF(IH24&gt;=5.5,"C",IF(IH24&gt;=5,"D+",IF(IH24&gt;=4,"D","F")))))))</f>
        <v>F</v>
      </c>
      <c r="IK24" s="539">
        <f>IF(IJ24="A",4,IF(IJ24="B+",3.5,IF(IJ24="B",3,IF(IJ24="C+",2.5,IF(IJ24="C",2,IF(IJ24="D+",1.5,IF(IJ24="D",1,0)))))))</f>
        <v>0</v>
      </c>
      <c r="IL24" s="539" t="str">
        <f>TEXT(IK24,"0.0")</f>
        <v>0.0</v>
      </c>
      <c r="IM24" s="12">
        <v>3</v>
      </c>
      <c r="IN24" s="110"/>
      <c r="IO24" s="316">
        <v>7</v>
      </c>
      <c r="IP24" s="420"/>
      <c r="IQ24" s="420"/>
      <c r="IR24" s="6">
        <f>ROUND((IO24*0.4+IP24*0.6),1)</f>
        <v>2.8</v>
      </c>
      <c r="IS24" s="104">
        <f>ROUND(MAX((IO24*0.4+IP24*0.6),(IO24*0.4+IQ24*0.6)),1)</f>
        <v>2.8</v>
      </c>
      <c r="IT24" s="784" t="str">
        <f>TEXT(IS24,"0.0")</f>
        <v>2.8</v>
      </c>
      <c r="IU24" s="540" t="str">
        <f>IF(IS24&gt;=8.5,"A",IF(IS24&gt;=8,"B+",IF(IS24&gt;=7,"B",IF(IS24&gt;=6.5,"C+",IF(IS24&gt;=5.5,"C",IF(IS24&gt;=5,"D+",IF(IS24&gt;=4,"D","F")))))))</f>
        <v>F</v>
      </c>
      <c r="IV24" s="539">
        <f>IF(IU24="A",4,IF(IU24="B+",3.5,IF(IU24="B",3,IF(IU24="C+",2.5,IF(IU24="C",2,IF(IU24="D+",1.5,IF(IU24="D",1,0)))))))</f>
        <v>0</v>
      </c>
      <c r="IW24" s="539" t="str">
        <f>TEXT(IV24,"0.0")</f>
        <v>0.0</v>
      </c>
      <c r="IX24" s="12">
        <v>2</v>
      </c>
      <c r="IY24" s="110"/>
      <c r="IZ24" s="405"/>
      <c r="JI24" s="12">
        <v>3</v>
      </c>
      <c r="JJ24" s="113"/>
      <c r="JK24" s="774">
        <v>0</v>
      </c>
      <c r="JL24" s="875"/>
      <c r="JM24" s="420"/>
      <c r="JN24" s="6">
        <f>ROUND((JK24*0.4+JL24*0.6),1)</f>
        <v>0</v>
      </c>
      <c r="JO24" s="104">
        <f>ROUND(MAX((JK24*0.4+JL24*0.6),(JK24*0.4+JM24*0.6)),1)</f>
        <v>0</v>
      </c>
      <c r="JP24" s="784" t="str">
        <f>TEXT(JO24,"0.0")</f>
        <v>0.0</v>
      </c>
      <c r="JQ24" s="540" t="str">
        <f>IF(JO24&gt;=8.5,"A",IF(JO24&gt;=8,"B+",IF(JO24&gt;=7,"B",IF(JO24&gt;=6.5,"C+",IF(JO24&gt;=5.5,"C",IF(JO24&gt;=5,"D+",IF(JO24&gt;=4,"D","F")))))))</f>
        <v>F</v>
      </c>
      <c r="JR24" s="539">
        <f>IF(JQ24="A",4,IF(JQ24="B+",3.5,IF(JQ24="B",3,IF(JQ24="C+",2.5,IF(JQ24="C",2,IF(JQ24="D+",1.5,IF(JQ24="D",1,0)))))))</f>
        <v>0</v>
      </c>
      <c r="JS24" s="539" t="str">
        <f>TEXT(JR24,"0.0")</f>
        <v>0.0</v>
      </c>
      <c r="JT24" s="12">
        <v>1</v>
      </c>
      <c r="JU24" s="110"/>
      <c r="JV24" s="405"/>
      <c r="KE24" s="12">
        <v>1</v>
      </c>
      <c r="KF24" s="113"/>
      <c r="KG24" s="405"/>
      <c r="KU24" s="113"/>
      <c r="KV24" s="1035"/>
      <c r="KW24" s="1035"/>
      <c r="KX24" s="1035"/>
      <c r="KY24" s="1035"/>
      <c r="KZ24" s="1035"/>
      <c r="LA24" s="1035"/>
      <c r="LB24" s="1035"/>
      <c r="LC24" s="1035"/>
      <c r="LD24" s="1035"/>
      <c r="LE24" s="1035"/>
      <c r="LF24" s="1035"/>
      <c r="LG24" s="1035"/>
      <c r="LH24" s="1035"/>
      <c r="LI24" s="1035"/>
      <c r="LJ24" s="1035"/>
      <c r="LK24" s="1035"/>
      <c r="LL24" s="1035"/>
      <c r="LM24" s="1035"/>
      <c r="LN24" s="1035"/>
      <c r="LO24" s="1035"/>
      <c r="LP24" s="1035"/>
      <c r="LQ24" s="1035"/>
      <c r="LR24" s="1035"/>
      <c r="LS24" s="1035"/>
      <c r="LT24" s="1035"/>
      <c r="LU24" s="1035"/>
      <c r="LV24" s="1035"/>
      <c r="LW24" s="1035"/>
      <c r="LX24" s="1035"/>
      <c r="LY24" s="1035"/>
      <c r="LZ24" s="1035"/>
      <c r="MA24" s="1035"/>
      <c r="MB24" s="1035"/>
      <c r="MC24" s="383"/>
      <c r="OJ24" s="1085"/>
      <c r="OK24" s="1085"/>
      <c r="OL24" s="1085"/>
      <c r="OM24" s="1085"/>
    </row>
    <row r="25" spans="1:432" ht="20.25" customHeight="1" x14ac:dyDescent="0.25">
      <c r="A25" s="50">
        <v>50</v>
      </c>
      <c r="B25" s="33" t="s">
        <v>23</v>
      </c>
      <c r="C25" s="51" t="s">
        <v>182</v>
      </c>
      <c r="D25" s="61" t="s">
        <v>183</v>
      </c>
      <c r="E25" s="29" t="s">
        <v>68</v>
      </c>
      <c r="F25" s="471" t="s">
        <v>1214</v>
      </c>
      <c r="G25" s="56" t="s">
        <v>184</v>
      </c>
      <c r="H25" s="55" t="s">
        <v>28</v>
      </c>
      <c r="I25" s="125" t="s">
        <v>185</v>
      </c>
      <c r="J25" s="118">
        <v>6.3</v>
      </c>
      <c r="K25" s="784" t="str">
        <f>TEXT(J25,"0.0")</f>
        <v>6.3</v>
      </c>
      <c r="L25" s="10" t="str">
        <f t="shared" si="380"/>
        <v>C</v>
      </c>
      <c r="M25" s="8">
        <f t="shared" si="381"/>
        <v>2</v>
      </c>
      <c r="N25" s="208" t="str">
        <f t="shared" si="382"/>
        <v>2.0</v>
      </c>
      <c r="O25" s="118">
        <v>7.7</v>
      </c>
      <c r="P25" s="784" t="str">
        <f>TEXT(O25,"0.0")</f>
        <v>7.7</v>
      </c>
      <c r="Q25" s="10" t="str">
        <f t="shared" si="383"/>
        <v>B</v>
      </c>
      <c r="R25" s="8">
        <f t="shared" si="384"/>
        <v>3</v>
      </c>
      <c r="S25" s="208" t="str">
        <f t="shared" si="385"/>
        <v>3.0</v>
      </c>
      <c r="T25" s="118">
        <v>7.7</v>
      </c>
      <c r="U25" s="21">
        <v>7</v>
      </c>
      <c r="V25" s="20"/>
      <c r="W25" s="6">
        <f t="shared" si="386"/>
        <v>7.3</v>
      </c>
      <c r="X25" s="7">
        <f t="shared" si="387"/>
        <v>7.3</v>
      </c>
      <c r="Y25" s="784" t="str">
        <f>TEXT(X25,"0.0")</f>
        <v>7.3</v>
      </c>
      <c r="Z25" s="10" t="str">
        <f t="shared" si="388"/>
        <v>B</v>
      </c>
      <c r="AA25" s="8">
        <f t="shared" si="389"/>
        <v>3</v>
      </c>
      <c r="AB25" s="8" t="str">
        <f t="shared" si="390"/>
        <v>3.0</v>
      </c>
      <c r="AC25" s="12">
        <v>3</v>
      </c>
      <c r="AD25" s="112">
        <v>3</v>
      </c>
      <c r="AE25" s="118">
        <v>6</v>
      </c>
      <c r="AF25" s="244">
        <v>3</v>
      </c>
      <c r="AG25" s="20"/>
      <c r="AH25" s="163">
        <f t="shared" si="391"/>
        <v>4.2</v>
      </c>
      <c r="AI25" s="164">
        <f t="shared" si="392"/>
        <v>4.2</v>
      </c>
      <c r="AJ25" s="786" t="str">
        <f>TEXT(AI25,"0.0")</f>
        <v>4.2</v>
      </c>
      <c r="AK25" s="158" t="str">
        <f t="shared" si="393"/>
        <v>D</v>
      </c>
      <c r="AL25" s="165">
        <f t="shared" si="394"/>
        <v>1</v>
      </c>
      <c r="AM25" s="165" t="str">
        <f t="shared" si="395"/>
        <v>1.0</v>
      </c>
      <c r="AN25" s="378">
        <v>3</v>
      </c>
      <c r="AO25" s="314">
        <v>3</v>
      </c>
      <c r="AP25" s="120">
        <v>9.3000000000000007</v>
      </c>
      <c r="AQ25" s="21">
        <v>10</v>
      </c>
      <c r="AR25" s="20"/>
      <c r="AS25" s="6">
        <f t="shared" si="396"/>
        <v>9.6999999999999993</v>
      </c>
      <c r="AT25" s="7">
        <f t="shared" si="397"/>
        <v>9.6999999999999993</v>
      </c>
      <c r="AU25" s="784" t="str">
        <f>TEXT(AT25,"0.0")</f>
        <v>9.7</v>
      </c>
      <c r="AV25" s="10" t="str">
        <f t="shared" si="398"/>
        <v>A</v>
      </c>
      <c r="AW25" s="8">
        <f t="shared" si="399"/>
        <v>4</v>
      </c>
      <c r="AX25" s="8" t="str">
        <f t="shared" si="400"/>
        <v>4.0</v>
      </c>
      <c r="AY25" s="12">
        <v>3</v>
      </c>
      <c r="AZ25" s="112">
        <v>3</v>
      </c>
      <c r="BA25" s="243">
        <v>6.8</v>
      </c>
      <c r="BB25" s="244">
        <v>7</v>
      </c>
      <c r="BC25" s="20"/>
      <c r="BD25" s="6">
        <f t="shared" si="401"/>
        <v>6.9</v>
      </c>
      <c r="BE25" s="7">
        <f t="shared" si="402"/>
        <v>6.9</v>
      </c>
      <c r="BF25" s="784" t="str">
        <f>TEXT(BE25,"0.0")</f>
        <v>6.9</v>
      </c>
      <c r="BG25" s="10" t="str">
        <f t="shared" si="403"/>
        <v>C+</v>
      </c>
      <c r="BH25" s="8">
        <f t="shared" si="404"/>
        <v>2.5</v>
      </c>
      <c r="BI25" s="8" t="str">
        <f t="shared" si="405"/>
        <v>2.5</v>
      </c>
      <c r="BJ25" s="12">
        <v>4</v>
      </c>
      <c r="BK25" s="112">
        <v>4</v>
      </c>
      <c r="BL25" s="243">
        <v>5</v>
      </c>
      <c r="BM25" s="244">
        <v>3</v>
      </c>
      <c r="BN25" s="244">
        <v>9</v>
      </c>
      <c r="BO25" s="6">
        <f t="shared" si="406"/>
        <v>3.8</v>
      </c>
      <c r="BP25" s="7">
        <f t="shared" si="407"/>
        <v>7.4</v>
      </c>
      <c r="BQ25" s="784" t="str">
        <f>TEXT(BP25,"0.0")</f>
        <v>7.4</v>
      </c>
      <c r="BR25" s="10" t="str">
        <f t="shared" si="408"/>
        <v>B</v>
      </c>
      <c r="BS25" s="8">
        <f t="shared" si="409"/>
        <v>3</v>
      </c>
      <c r="BT25" s="8" t="str">
        <f t="shared" si="410"/>
        <v>3.0</v>
      </c>
      <c r="BU25" s="12">
        <v>3</v>
      </c>
      <c r="BV25" s="110">
        <v>3</v>
      </c>
      <c r="BW25" s="243">
        <v>6.3</v>
      </c>
      <c r="BX25" s="334">
        <v>9</v>
      </c>
      <c r="BY25" s="334"/>
      <c r="BZ25" s="6">
        <f t="shared" si="411"/>
        <v>7.9</v>
      </c>
      <c r="CA25" s="104">
        <f t="shared" si="412"/>
        <v>7.9</v>
      </c>
      <c r="CB25" s="784" t="str">
        <f>TEXT(CA25,"0.0")</f>
        <v>7.9</v>
      </c>
      <c r="CC25" s="102" t="str">
        <f t="shared" si="413"/>
        <v>B</v>
      </c>
      <c r="CD25" s="103">
        <f t="shared" si="414"/>
        <v>3</v>
      </c>
      <c r="CE25" s="103" t="str">
        <f t="shared" si="415"/>
        <v>3.0</v>
      </c>
      <c r="CF25" s="12">
        <v>2</v>
      </c>
      <c r="CG25" s="110">
        <v>2</v>
      </c>
      <c r="CH25" s="365">
        <f t="shared" si="423"/>
        <v>18</v>
      </c>
      <c r="CI25" s="363">
        <f t="shared" si="424"/>
        <v>2.7222222222222223</v>
      </c>
      <c r="CJ25" s="355" t="str">
        <f t="shared" si="425"/>
        <v>2.72</v>
      </c>
      <c r="CK25" s="356" t="str">
        <f t="shared" si="426"/>
        <v>Lên lớp</v>
      </c>
      <c r="CL25" s="357">
        <f t="shared" si="427"/>
        <v>18</v>
      </c>
      <c r="CM25" s="358">
        <f t="shared" si="428"/>
        <v>2.7222222222222223</v>
      </c>
      <c r="CN25" s="356" t="str">
        <f t="shared" si="429"/>
        <v>Lên lớp</v>
      </c>
      <c r="CO25" s="288"/>
      <c r="CP25" s="243">
        <v>9</v>
      </c>
      <c r="CQ25" s="244">
        <v>9</v>
      </c>
      <c r="CR25" s="244"/>
      <c r="CS25" s="6">
        <f t="shared" si="430"/>
        <v>9</v>
      </c>
      <c r="CT25" s="104">
        <f t="shared" si="431"/>
        <v>9</v>
      </c>
      <c r="CU25" s="784" t="str">
        <f>TEXT(CT25,"0.0")</f>
        <v>9.0</v>
      </c>
      <c r="CV25" s="102" t="str">
        <f t="shared" si="432"/>
        <v>A</v>
      </c>
      <c r="CW25" s="103">
        <f t="shared" si="433"/>
        <v>4</v>
      </c>
      <c r="CX25" s="103" t="str">
        <f t="shared" si="434"/>
        <v>4.0</v>
      </c>
      <c r="CY25" s="12">
        <v>2</v>
      </c>
      <c r="CZ25" s="311">
        <v>2</v>
      </c>
      <c r="DA25" s="120">
        <v>8.6</v>
      </c>
      <c r="DB25" s="21">
        <v>7</v>
      </c>
      <c r="DC25" s="21"/>
      <c r="DD25" s="6">
        <f t="shared" si="435"/>
        <v>7.6</v>
      </c>
      <c r="DE25" s="104">
        <f t="shared" si="436"/>
        <v>7.6</v>
      </c>
      <c r="DF25" s="784" t="str">
        <f>TEXT(DE25,"0.0")</f>
        <v>7.6</v>
      </c>
      <c r="DG25" s="102" t="str">
        <f t="shared" si="437"/>
        <v>B</v>
      </c>
      <c r="DH25" s="103">
        <f t="shared" si="438"/>
        <v>3</v>
      </c>
      <c r="DI25" s="103" t="str">
        <f t="shared" si="439"/>
        <v>3.0</v>
      </c>
      <c r="DJ25" s="12">
        <v>3</v>
      </c>
      <c r="DK25" s="488">
        <v>3</v>
      </c>
      <c r="DL25" s="285">
        <v>5.9</v>
      </c>
      <c r="DM25" s="244">
        <v>6</v>
      </c>
      <c r="DN25" s="244"/>
      <c r="DO25" s="6">
        <f t="shared" si="440"/>
        <v>6</v>
      </c>
      <c r="DP25" s="104">
        <f t="shared" si="441"/>
        <v>6</v>
      </c>
      <c r="DQ25" s="784" t="str">
        <f>TEXT(DP25,"0.0")</f>
        <v>6.0</v>
      </c>
      <c r="DR25" s="102" t="str">
        <f t="shared" si="442"/>
        <v>C</v>
      </c>
      <c r="DS25" s="103">
        <f t="shared" si="443"/>
        <v>2</v>
      </c>
      <c r="DT25" s="103" t="str">
        <f t="shared" si="444"/>
        <v>2.0</v>
      </c>
      <c r="DU25" s="12">
        <v>2</v>
      </c>
      <c r="DV25" s="311">
        <v>2</v>
      </c>
      <c r="DW25" s="243">
        <v>6.6</v>
      </c>
      <c r="DX25" s="244">
        <v>5</v>
      </c>
      <c r="DY25" s="244"/>
      <c r="DZ25" s="6">
        <f t="shared" si="445"/>
        <v>5.6</v>
      </c>
      <c r="EA25" s="104">
        <f t="shared" si="446"/>
        <v>5.6</v>
      </c>
      <c r="EB25" s="784" t="str">
        <f>TEXT(EA25,"0.0")</f>
        <v>5.6</v>
      </c>
      <c r="EC25" s="102" t="str">
        <f t="shared" si="447"/>
        <v>C</v>
      </c>
      <c r="ED25" s="103">
        <f t="shared" si="448"/>
        <v>2</v>
      </c>
      <c r="EE25" s="103" t="str">
        <f t="shared" si="449"/>
        <v>2.0</v>
      </c>
      <c r="EF25" s="12">
        <v>2</v>
      </c>
      <c r="EG25" s="311">
        <v>2</v>
      </c>
      <c r="EH25" s="243">
        <v>6.7</v>
      </c>
      <c r="EI25" s="244">
        <v>7</v>
      </c>
      <c r="EJ25" s="244"/>
      <c r="EK25" s="6">
        <f t="shared" si="450"/>
        <v>6.9</v>
      </c>
      <c r="EL25" s="104">
        <f t="shared" si="451"/>
        <v>6.9</v>
      </c>
      <c r="EM25" s="784" t="str">
        <f>TEXT(EL25,"0.0")</f>
        <v>6.9</v>
      </c>
      <c r="EN25" s="102" t="str">
        <f t="shared" si="452"/>
        <v>C+</v>
      </c>
      <c r="EO25" s="103">
        <f t="shared" si="453"/>
        <v>2.5</v>
      </c>
      <c r="EP25" s="103" t="str">
        <f t="shared" si="454"/>
        <v>2.5</v>
      </c>
      <c r="EQ25" s="12">
        <v>4</v>
      </c>
      <c r="ER25" s="311">
        <v>4</v>
      </c>
      <c r="ES25" s="243">
        <v>5.6</v>
      </c>
      <c r="ET25" s="244">
        <v>6</v>
      </c>
      <c r="EU25" s="244"/>
      <c r="EV25" s="6">
        <f t="shared" si="455"/>
        <v>5.8</v>
      </c>
      <c r="EW25" s="104">
        <f t="shared" si="456"/>
        <v>5.8</v>
      </c>
      <c r="EX25" s="784" t="str">
        <f>TEXT(EW25,"0.0")</f>
        <v>5.8</v>
      </c>
      <c r="EY25" s="102" t="str">
        <f t="shared" si="457"/>
        <v>C</v>
      </c>
      <c r="EZ25" s="103">
        <f t="shared" si="458"/>
        <v>2</v>
      </c>
      <c r="FA25" s="103" t="str">
        <f t="shared" si="459"/>
        <v>2.0</v>
      </c>
      <c r="FB25" s="12">
        <v>2</v>
      </c>
      <c r="FC25" s="311">
        <v>2</v>
      </c>
      <c r="FD25" s="285">
        <v>5.7</v>
      </c>
      <c r="FE25" s="244">
        <v>6</v>
      </c>
      <c r="FF25" s="244"/>
      <c r="FG25" s="6">
        <f t="shared" si="460"/>
        <v>5.9</v>
      </c>
      <c r="FH25" s="104">
        <f t="shared" si="461"/>
        <v>5.9</v>
      </c>
      <c r="FI25" s="784" t="str">
        <f>TEXT(FH25,"0.0")</f>
        <v>5.9</v>
      </c>
      <c r="FJ25" s="102" t="str">
        <f t="shared" si="462"/>
        <v>C</v>
      </c>
      <c r="FK25" s="103">
        <f t="shared" si="463"/>
        <v>2</v>
      </c>
      <c r="FL25" s="103" t="str">
        <f t="shared" si="464"/>
        <v>2.0</v>
      </c>
      <c r="FM25" s="12">
        <v>3</v>
      </c>
      <c r="FN25" s="311">
        <v>3</v>
      </c>
      <c r="FO25" s="285">
        <v>7.1</v>
      </c>
      <c r="FP25" s="244">
        <v>6</v>
      </c>
      <c r="FQ25" s="244"/>
      <c r="FR25" s="6">
        <f t="shared" si="465"/>
        <v>6.4</v>
      </c>
      <c r="FS25" s="104">
        <f t="shared" si="466"/>
        <v>6.4</v>
      </c>
      <c r="FT25" s="784" t="str">
        <f>TEXT(FS25,"0.0")</f>
        <v>6.4</v>
      </c>
      <c r="FU25" s="102" t="str">
        <f t="shared" si="467"/>
        <v>C</v>
      </c>
      <c r="FV25" s="103">
        <f t="shared" si="468"/>
        <v>2</v>
      </c>
      <c r="FW25" s="103" t="str">
        <f t="shared" si="469"/>
        <v>2.0</v>
      </c>
      <c r="FX25" s="12">
        <v>3</v>
      </c>
      <c r="FY25" s="311">
        <v>3</v>
      </c>
      <c r="FZ25" s="559">
        <f t="shared" si="470"/>
        <v>21</v>
      </c>
      <c r="GA25" s="354">
        <f t="shared" si="471"/>
        <v>2.4285714285714284</v>
      </c>
      <c r="GB25" s="355" t="str">
        <f t="shared" si="472"/>
        <v>2.43</v>
      </c>
      <c r="GC25" s="344" t="str">
        <f t="shared" si="416"/>
        <v>Lên lớp</v>
      </c>
      <c r="GD25" s="559">
        <f t="shared" si="417"/>
        <v>39</v>
      </c>
      <c r="GE25" s="354">
        <f t="shared" si="418"/>
        <v>2.5641025641025643</v>
      </c>
      <c r="GF25" s="355" t="str">
        <f t="shared" si="419"/>
        <v>2.56</v>
      </c>
      <c r="GG25" s="661">
        <f t="shared" si="420"/>
        <v>39</v>
      </c>
      <c r="GH25" s="789">
        <f>(FY25*FS25+FN25*FH25+FC25*EW25+ER25*EL25+EG25*EA25+DV25*DP25+DK25*DE25+CZ25*CT25+CG25*CA25+BV25*BP25+BK25*BE25+AZ25*AT25+AO25*AI25+AD25*X25)/GG25</f>
        <v>6.9051282051282055</v>
      </c>
      <c r="GI25" s="662">
        <f t="shared" si="421"/>
        <v>2.5641025641025643</v>
      </c>
      <c r="GJ25" s="663" t="str">
        <f t="shared" si="422"/>
        <v>Lên lớp</v>
      </c>
      <c r="GK25" s="288"/>
      <c r="GL25" s="706">
        <v>6.3</v>
      </c>
      <c r="GM25" s="420"/>
      <c r="GN25" s="420"/>
      <c r="GO25" s="6">
        <f>ROUND((GL25*0.4+GM25*0.6),1)</f>
        <v>2.5</v>
      </c>
      <c r="GP25" s="104">
        <f>ROUND(MAX((GL25*0.4+GM25*0.6),(GL25*0.4+GN25*0.6)),1)</f>
        <v>2.5</v>
      </c>
      <c r="GQ25" s="784" t="str">
        <f>TEXT(GP25,"0.0")</f>
        <v>2.5</v>
      </c>
      <c r="GR25" s="540" t="str">
        <f>IF(GP25&gt;=8.5,"A",IF(GP25&gt;=8,"B+",IF(GP25&gt;=7,"B",IF(GP25&gt;=6.5,"C+",IF(GP25&gt;=5.5,"C",IF(GP25&gt;=5,"D+",IF(GP25&gt;=4,"D","F")))))))</f>
        <v>F</v>
      </c>
      <c r="GS25" s="539">
        <f>IF(GR25="A",4,IF(GR25="B+",3.5,IF(GR25="B",3,IF(GR25="C+",2.5,IF(GR25="C",2,IF(GR25="D+",1.5,IF(GR25="D",1,0)))))))</f>
        <v>0</v>
      </c>
      <c r="GT25" s="539" t="str">
        <f>TEXT(GS25,"0.0")</f>
        <v>0.0</v>
      </c>
      <c r="GU25" s="12">
        <v>2</v>
      </c>
      <c r="GV25" s="110"/>
      <c r="GW25" s="706">
        <v>5</v>
      </c>
      <c r="GX25" s="420">
        <v>6</v>
      </c>
      <c r="GY25" s="420"/>
      <c r="GZ25" s="6">
        <f>ROUND((GW25*0.4+GX25*0.6),1)</f>
        <v>5.6</v>
      </c>
      <c r="HA25" s="104">
        <f>ROUND(MAX((GW25*0.4+GX25*0.6),(GW25*0.4+GY25*0.6)),1)</f>
        <v>5.6</v>
      </c>
      <c r="HB25" s="784" t="str">
        <f>TEXT(HA25,"0.0")</f>
        <v>5.6</v>
      </c>
      <c r="HC25" s="540" t="str">
        <f>IF(HA25&gt;=8.5,"A",IF(HA25&gt;=8,"B+",IF(HA25&gt;=7,"B",IF(HA25&gt;=6.5,"C+",IF(HA25&gt;=5.5,"C",IF(HA25&gt;=5,"D+",IF(HA25&gt;=4,"D","F")))))))</f>
        <v>C</v>
      </c>
      <c r="HD25" s="539">
        <f>IF(HC25="A",4,IF(HC25="B+",3.5,IF(HC25="B",3,IF(HC25="C+",2.5,IF(HC25="C",2,IF(HC25="D+",1.5,IF(HC25="D",1,0)))))))</f>
        <v>2</v>
      </c>
      <c r="HE25" s="539" t="str">
        <f>TEXT(HD25,"0.0")</f>
        <v>2.0</v>
      </c>
      <c r="HF25" s="12">
        <v>2</v>
      </c>
      <c r="HG25" s="110">
        <v>2</v>
      </c>
      <c r="HH25" s="706">
        <v>6.1</v>
      </c>
      <c r="HI25" s="880"/>
      <c r="HJ25" s="20"/>
      <c r="HK25" s="20"/>
      <c r="HL25" s="20"/>
      <c r="HM25" s="20"/>
      <c r="HN25" s="20"/>
      <c r="HO25" s="20"/>
      <c r="HP25" s="20"/>
      <c r="HQ25" s="12">
        <v>3</v>
      </c>
      <c r="HR25" s="113"/>
      <c r="HS25" s="775">
        <v>3.3</v>
      </c>
      <c r="HT25" s="20"/>
      <c r="HU25" s="20"/>
      <c r="HV25" s="20"/>
      <c r="HW25" s="20"/>
      <c r="HX25" s="20"/>
      <c r="HY25" s="20"/>
      <c r="HZ25" s="20"/>
      <c r="IA25" s="20"/>
      <c r="IB25" s="12">
        <v>3</v>
      </c>
      <c r="IC25" s="113"/>
      <c r="ID25" s="706">
        <v>6.4</v>
      </c>
      <c r="IE25" s="846"/>
      <c r="IF25" s="297"/>
      <c r="IG25" s="20"/>
      <c r="IH25" s="20"/>
      <c r="II25" s="20"/>
      <c r="IJ25" s="20"/>
      <c r="IK25" s="20"/>
      <c r="IL25" s="20"/>
      <c r="IM25" s="12">
        <v>3</v>
      </c>
      <c r="IN25" s="113"/>
      <c r="IO25" s="775">
        <v>0</v>
      </c>
      <c r="IP25" s="420"/>
      <c r="IQ25" s="420"/>
      <c r="IR25" s="6">
        <f>ROUND((IO25*0.4+IP25*0.6),1)</f>
        <v>0</v>
      </c>
      <c r="IS25" s="104">
        <f>ROUND(MAX((IO25*0.4+IP25*0.6),(IO25*0.4+IQ25*0.6)),1)</f>
        <v>0</v>
      </c>
      <c r="IT25" s="784" t="str">
        <f>TEXT(IS25,"0.0")</f>
        <v>0.0</v>
      </c>
      <c r="IU25" s="540" t="str">
        <f>IF(IS25&gt;=8.5,"A",IF(IS25&gt;=8,"B+",IF(IS25&gt;=7,"B",IF(IS25&gt;=6.5,"C+",IF(IS25&gt;=5.5,"C",IF(IS25&gt;=5,"D+",IF(IS25&gt;=4,"D","F")))))))</f>
        <v>F</v>
      </c>
      <c r="IV25" s="539">
        <f>IF(IU25="A",4,IF(IU25="B+",3.5,IF(IU25="B",3,IF(IU25="C+",2.5,IF(IU25="C",2,IF(IU25="D+",1.5,IF(IU25="D",1,0)))))))</f>
        <v>0</v>
      </c>
      <c r="IW25" s="539" t="str">
        <f>TEXT(IV25,"0.0")</f>
        <v>0.0</v>
      </c>
      <c r="IX25" s="12">
        <v>2</v>
      </c>
      <c r="IY25" s="110"/>
      <c r="IZ25" s="405"/>
      <c r="JA25" s="20"/>
      <c r="JB25" s="20"/>
      <c r="JC25" s="20"/>
      <c r="JD25" s="20"/>
      <c r="JE25" s="20"/>
      <c r="JF25" s="20"/>
      <c r="JG25" s="20"/>
      <c r="JH25" s="20"/>
      <c r="JI25" s="12">
        <v>3</v>
      </c>
      <c r="JJ25" s="113"/>
      <c r="JK25" s="405"/>
      <c r="JL25" s="20"/>
      <c r="JM25" s="20"/>
      <c r="JN25" s="20"/>
      <c r="JO25" s="20"/>
      <c r="JP25" s="20"/>
      <c r="JQ25" s="20"/>
      <c r="JR25" s="20"/>
      <c r="JS25" s="20"/>
      <c r="JT25" s="12">
        <v>1</v>
      </c>
      <c r="JU25" s="113"/>
      <c r="JV25" s="711"/>
      <c r="JW25" s="11"/>
      <c r="JX25" s="11"/>
      <c r="JY25" s="11"/>
      <c r="JZ25" s="11"/>
      <c r="KA25" s="11"/>
      <c r="KB25" s="11"/>
      <c r="KC25" s="11"/>
      <c r="KD25" s="11"/>
      <c r="KE25" s="12">
        <v>1</v>
      </c>
      <c r="KF25" s="712"/>
      <c r="KG25" s="7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712"/>
      <c r="KV25" s="1036"/>
      <c r="KW25" s="1036"/>
      <c r="KX25" s="1036"/>
      <c r="KY25" s="1036"/>
      <c r="KZ25" s="1036"/>
      <c r="LA25" s="1036"/>
      <c r="LB25" s="1036"/>
      <c r="LC25" s="1036"/>
      <c r="LD25" s="1036"/>
      <c r="LE25" s="1036"/>
      <c r="LF25" s="1036"/>
      <c r="LG25" s="1036"/>
      <c r="LH25" s="1036"/>
      <c r="LI25" s="1036"/>
      <c r="LJ25" s="1036"/>
      <c r="LK25" s="1036"/>
      <c r="LL25" s="1036"/>
      <c r="LM25" s="1036"/>
      <c r="LN25" s="1036"/>
      <c r="LO25" s="1036"/>
      <c r="LP25" s="1036"/>
      <c r="LQ25" s="1036"/>
      <c r="LR25" s="1036"/>
      <c r="LS25" s="1036"/>
      <c r="LT25" s="1036"/>
      <c r="LU25" s="1036"/>
      <c r="LV25" s="1036"/>
      <c r="LW25" s="1036"/>
      <c r="LX25" s="1036"/>
      <c r="LY25" s="1036"/>
      <c r="LZ25" s="1036"/>
      <c r="MA25" s="1036"/>
      <c r="MB25" s="1036"/>
    </row>
    <row r="26" spans="1:432" ht="20.25" customHeight="1" x14ac:dyDescent="0.25">
      <c r="A26" s="50">
        <v>46</v>
      </c>
      <c r="B26" s="33" t="s">
        <v>23</v>
      </c>
      <c r="C26" s="51" t="s">
        <v>170</v>
      </c>
      <c r="D26" s="457" t="s">
        <v>112</v>
      </c>
      <c r="E26" s="693" t="s">
        <v>171</v>
      </c>
      <c r="F26" s="485" t="s">
        <v>1217</v>
      </c>
      <c r="G26" s="54" t="s">
        <v>172</v>
      </c>
      <c r="H26" s="55" t="s">
        <v>28</v>
      </c>
      <c r="I26" s="124" t="s">
        <v>162</v>
      </c>
      <c r="J26" s="118">
        <v>7</v>
      </c>
      <c r="K26" s="237"/>
      <c r="L26" s="10" t="str">
        <f t="shared" si="380"/>
        <v>B</v>
      </c>
      <c r="M26" s="8">
        <f t="shared" si="381"/>
        <v>3</v>
      </c>
      <c r="N26" s="208" t="str">
        <f t="shared" si="382"/>
        <v>3.0</v>
      </c>
      <c r="O26" s="118"/>
      <c r="P26" s="237"/>
      <c r="Q26" s="10" t="str">
        <f t="shared" si="383"/>
        <v>F</v>
      </c>
      <c r="R26" s="8">
        <f t="shared" si="384"/>
        <v>0</v>
      </c>
      <c r="S26" s="208" t="str">
        <f t="shared" si="385"/>
        <v>0.0</v>
      </c>
      <c r="T26" s="118"/>
      <c r="U26" s="21"/>
      <c r="V26" s="20"/>
      <c r="W26" s="6">
        <f t="shared" si="386"/>
        <v>0</v>
      </c>
      <c r="X26" s="7">
        <f t="shared" si="387"/>
        <v>0</v>
      </c>
      <c r="Y26" s="104"/>
      <c r="Z26" s="10" t="str">
        <f t="shared" si="388"/>
        <v>F</v>
      </c>
      <c r="AA26" s="8">
        <f t="shared" si="389"/>
        <v>0</v>
      </c>
      <c r="AB26" s="8" t="str">
        <f t="shared" si="390"/>
        <v>0.0</v>
      </c>
      <c r="AC26" s="12">
        <v>3</v>
      </c>
      <c r="AD26" s="112"/>
      <c r="AE26" s="265">
        <v>2</v>
      </c>
      <c r="AF26" s="244"/>
      <c r="AG26" s="20"/>
      <c r="AH26" s="163">
        <f t="shared" si="391"/>
        <v>0.8</v>
      </c>
      <c r="AI26" s="164">
        <f t="shared" si="392"/>
        <v>0.8</v>
      </c>
      <c r="AJ26" s="164"/>
      <c r="AK26" s="158" t="str">
        <f t="shared" si="393"/>
        <v>F</v>
      </c>
      <c r="AL26" s="165">
        <f t="shared" si="394"/>
        <v>0</v>
      </c>
      <c r="AM26" s="165" t="str">
        <f t="shared" si="395"/>
        <v>0.0</v>
      </c>
      <c r="AN26" s="378">
        <v>3</v>
      </c>
      <c r="AO26" s="314"/>
      <c r="AP26" s="274">
        <v>2.7</v>
      </c>
      <c r="AQ26" s="21"/>
      <c r="AR26" s="20"/>
      <c r="AS26" s="6">
        <f t="shared" si="396"/>
        <v>1.1000000000000001</v>
      </c>
      <c r="AT26" s="7">
        <f t="shared" si="397"/>
        <v>1.1000000000000001</v>
      </c>
      <c r="AU26" s="104"/>
      <c r="AV26" s="10" t="str">
        <f t="shared" si="398"/>
        <v>F</v>
      </c>
      <c r="AW26" s="8">
        <f t="shared" si="399"/>
        <v>0</v>
      </c>
      <c r="AX26" s="8" t="str">
        <f t="shared" si="400"/>
        <v>0.0</v>
      </c>
      <c r="AY26" s="12">
        <v>3</v>
      </c>
      <c r="AZ26" s="112"/>
      <c r="BA26" s="248">
        <v>1.2</v>
      </c>
      <c r="BB26" s="244"/>
      <c r="BC26" s="20"/>
      <c r="BD26" s="6">
        <f t="shared" si="401"/>
        <v>0.5</v>
      </c>
      <c r="BE26" s="7">
        <f t="shared" si="402"/>
        <v>0.5</v>
      </c>
      <c r="BF26" s="104"/>
      <c r="BG26" s="10" t="str">
        <f t="shared" si="403"/>
        <v>F</v>
      </c>
      <c r="BH26" s="8">
        <f t="shared" si="404"/>
        <v>0</v>
      </c>
      <c r="BI26" s="8" t="str">
        <f t="shared" si="405"/>
        <v>0.0</v>
      </c>
      <c r="BJ26" s="12">
        <v>4</v>
      </c>
      <c r="BK26" s="112"/>
      <c r="BL26" s="248">
        <v>0</v>
      </c>
      <c r="BM26" s="244"/>
      <c r="BN26" s="244"/>
      <c r="BO26" s="6">
        <f t="shared" si="406"/>
        <v>0</v>
      </c>
      <c r="BP26" s="7">
        <f t="shared" si="407"/>
        <v>0</v>
      </c>
      <c r="BQ26" s="104"/>
      <c r="BR26" s="10" t="str">
        <f t="shared" si="408"/>
        <v>F</v>
      </c>
      <c r="BS26" s="8">
        <f t="shared" si="409"/>
        <v>0</v>
      </c>
      <c r="BT26" s="8" t="str">
        <f t="shared" si="410"/>
        <v>0.0</v>
      </c>
      <c r="BU26" s="12">
        <v>3</v>
      </c>
      <c r="BV26" s="110"/>
      <c r="BW26" s="248">
        <v>0</v>
      </c>
      <c r="BX26" s="334"/>
      <c r="BY26" s="334"/>
      <c r="BZ26" s="6">
        <f t="shared" si="411"/>
        <v>0</v>
      </c>
      <c r="CA26" s="104">
        <f t="shared" si="412"/>
        <v>0</v>
      </c>
      <c r="CB26" s="104"/>
      <c r="CC26" s="102" t="str">
        <f t="shared" si="413"/>
        <v>F</v>
      </c>
      <c r="CD26" s="103">
        <f t="shared" si="414"/>
        <v>0</v>
      </c>
      <c r="CE26" s="103" t="str">
        <f t="shared" si="415"/>
        <v>0.0</v>
      </c>
      <c r="CF26" s="12">
        <v>2</v>
      </c>
      <c r="CG26" s="110"/>
      <c r="CH26" s="365">
        <f t="shared" si="423"/>
        <v>18</v>
      </c>
      <c r="CI26" s="363">
        <f t="shared" si="424"/>
        <v>0</v>
      </c>
      <c r="CJ26" s="355" t="str">
        <f t="shared" si="425"/>
        <v>0.00</v>
      </c>
      <c r="CK26" s="442" t="str">
        <f t="shared" si="426"/>
        <v>Cảnh báo KQHT</v>
      </c>
      <c r="CL26" s="357">
        <f t="shared" si="427"/>
        <v>0</v>
      </c>
      <c r="CM26" s="358" t="e">
        <f t="shared" si="428"/>
        <v>#DIV/0!</v>
      </c>
      <c r="CN26" s="356" t="e">
        <f t="shared" si="429"/>
        <v>#DIV/0!</v>
      </c>
      <c r="CO26" s="480" t="s">
        <v>389</v>
      </c>
      <c r="CP26" s="243"/>
      <c r="CQ26" s="244"/>
      <c r="CR26" s="244"/>
      <c r="CS26" s="6">
        <f t="shared" si="430"/>
        <v>0</v>
      </c>
      <c r="CT26" s="104">
        <f t="shared" si="431"/>
        <v>0</v>
      </c>
      <c r="CU26" s="104"/>
      <c r="CV26" s="102" t="str">
        <f t="shared" si="432"/>
        <v>F</v>
      </c>
      <c r="CW26" s="103">
        <f t="shared" si="433"/>
        <v>0</v>
      </c>
      <c r="CX26" s="103" t="str">
        <f t="shared" si="434"/>
        <v>0.0</v>
      </c>
      <c r="CY26" s="12">
        <v>2</v>
      </c>
      <c r="CZ26" s="311"/>
      <c r="DA26" s="115"/>
      <c r="DB26" s="21"/>
      <c r="DC26" s="21"/>
      <c r="DD26" s="6">
        <f t="shared" si="435"/>
        <v>0</v>
      </c>
      <c r="DE26" s="104">
        <f t="shared" si="436"/>
        <v>0</v>
      </c>
      <c r="DF26" s="104"/>
      <c r="DG26" s="102" t="str">
        <f t="shared" si="437"/>
        <v>F</v>
      </c>
      <c r="DH26" s="103">
        <f t="shared" si="438"/>
        <v>0</v>
      </c>
      <c r="DI26" s="103" t="str">
        <f t="shared" si="439"/>
        <v>0.0</v>
      </c>
      <c r="DJ26" s="12"/>
      <c r="DK26" s="488"/>
      <c r="DL26" s="285"/>
      <c r="DM26" s="244"/>
      <c r="DN26" s="244"/>
      <c r="DO26" s="6">
        <f t="shared" si="440"/>
        <v>0</v>
      </c>
      <c r="DP26" s="104">
        <f t="shared" si="441"/>
        <v>0</v>
      </c>
      <c r="DQ26" s="104"/>
      <c r="DR26" s="102" t="str">
        <f t="shared" si="442"/>
        <v>F</v>
      </c>
      <c r="DS26" s="103">
        <f t="shared" si="443"/>
        <v>0</v>
      </c>
      <c r="DT26" s="103" t="str">
        <f t="shared" si="444"/>
        <v>0.0</v>
      </c>
      <c r="DU26" s="12">
        <v>2</v>
      </c>
      <c r="DV26" s="311"/>
      <c r="DW26" s="243"/>
      <c r="DX26" s="244"/>
      <c r="DY26" s="244"/>
      <c r="DZ26" s="6">
        <f t="shared" si="445"/>
        <v>0</v>
      </c>
      <c r="EA26" s="104">
        <f t="shared" si="446"/>
        <v>0</v>
      </c>
      <c r="EB26" s="104"/>
      <c r="EC26" s="102" t="str">
        <f t="shared" si="447"/>
        <v>F</v>
      </c>
      <c r="ED26" s="103">
        <f t="shared" si="448"/>
        <v>0</v>
      </c>
      <c r="EE26" s="103" t="str">
        <f t="shared" si="449"/>
        <v>0.0</v>
      </c>
      <c r="EF26" s="12"/>
      <c r="EG26" s="311"/>
      <c r="EH26" s="243"/>
      <c r="EI26" s="244"/>
      <c r="EJ26" s="244"/>
      <c r="EK26" s="6">
        <f t="shared" si="450"/>
        <v>0</v>
      </c>
      <c r="EL26" s="104">
        <f t="shared" si="451"/>
        <v>0</v>
      </c>
      <c r="EM26" s="104"/>
      <c r="EN26" s="102" t="str">
        <f t="shared" si="452"/>
        <v>F</v>
      </c>
      <c r="EO26" s="103">
        <f t="shared" si="453"/>
        <v>0</v>
      </c>
      <c r="EP26" s="103" t="str">
        <f t="shared" si="454"/>
        <v>0.0</v>
      </c>
      <c r="EQ26" s="12"/>
      <c r="ER26" s="311"/>
      <c r="ES26" s="248">
        <v>0</v>
      </c>
      <c r="ET26" s="244"/>
      <c r="EU26" s="244"/>
      <c r="EV26" s="6">
        <f t="shared" si="455"/>
        <v>0</v>
      </c>
      <c r="EW26" s="104">
        <f t="shared" si="456"/>
        <v>0</v>
      </c>
      <c r="EX26" s="104"/>
      <c r="EY26" s="102" t="str">
        <f t="shared" si="457"/>
        <v>F</v>
      </c>
      <c r="EZ26" s="103">
        <f t="shared" si="458"/>
        <v>0</v>
      </c>
      <c r="FA26" s="103" t="str">
        <f t="shared" si="459"/>
        <v>0.0</v>
      </c>
      <c r="FB26" s="12">
        <v>2</v>
      </c>
      <c r="FC26" s="311"/>
      <c r="FD26" s="285"/>
      <c r="FE26" s="244"/>
      <c r="FF26" s="244"/>
      <c r="FG26" s="6">
        <f t="shared" si="460"/>
        <v>0</v>
      </c>
      <c r="FH26" s="104">
        <f t="shared" si="461"/>
        <v>0</v>
      </c>
      <c r="FI26" s="104"/>
      <c r="FJ26" s="102" t="str">
        <f t="shared" si="462"/>
        <v>F</v>
      </c>
      <c r="FK26" s="103">
        <f t="shared" si="463"/>
        <v>0</v>
      </c>
      <c r="FL26" s="103" t="str">
        <f t="shared" si="464"/>
        <v>0.0</v>
      </c>
      <c r="FM26" s="12"/>
      <c r="FN26" s="311"/>
      <c r="FO26" s="285"/>
      <c r="FP26" s="244"/>
      <c r="FQ26" s="244"/>
      <c r="FR26" s="6">
        <f t="shared" si="465"/>
        <v>0</v>
      </c>
      <c r="FS26" s="104">
        <f t="shared" si="466"/>
        <v>0</v>
      </c>
      <c r="FT26" s="104"/>
      <c r="FU26" s="102" t="str">
        <f t="shared" si="467"/>
        <v>F</v>
      </c>
      <c r="FV26" s="103">
        <f t="shared" si="468"/>
        <v>0</v>
      </c>
      <c r="FW26" s="103" t="str">
        <f t="shared" si="469"/>
        <v>0.0</v>
      </c>
      <c r="FX26" s="12"/>
      <c r="FY26" s="311"/>
      <c r="FZ26" s="559">
        <f t="shared" si="470"/>
        <v>6</v>
      </c>
      <c r="GA26" s="354">
        <f t="shared" si="471"/>
        <v>0</v>
      </c>
      <c r="GB26" s="355" t="str">
        <f t="shared" si="472"/>
        <v>0.00</v>
      </c>
      <c r="GC26" s="672" t="str">
        <f t="shared" si="416"/>
        <v>Cảnh báo KQHT</v>
      </c>
      <c r="GD26" s="559">
        <f t="shared" si="417"/>
        <v>24</v>
      </c>
      <c r="GE26" s="354">
        <f t="shared" si="418"/>
        <v>0</v>
      </c>
      <c r="GF26" s="355" t="str">
        <f t="shared" si="419"/>
        <v>0.00</v>
      </c>
      <c r="GG26" s="661">
        <f t="shared" si="420"/>
        <v>0</v>
      </c>
      <c r="GH26" s="661"/>
      <c r="GI26" s="662" t="e">
        <f t="shared" si="421"/>
        <v>#DIV/0!</v>
      </c>
      <c r="GJ26" s="663" t="e">
        <f t="shared" si="422"/>
        <v>#DIV/0!</v>
      </c>
      <c r="GK26" s="673" t="s">
        <v>392</v>
      </c>
    </row>
    <row r="27" spans="1:432" s="20" customFormat="1" ht="20.25" customHeight="1" x14ac:dyDescent="0.25">
      <c r="A27" s="50">
        <v>16</v>
      </c>
      <c r="B27" s="33" t="s">
        <v>23</v>
      </c>
      <c r="C27" s="51" t="s">
        <v>75</v>
      </c>
      <c r="D27" s="59" t="s">
        <v>76</v>
      </c>
      <c r="E27" s="692" t="s">
        <v>77</v>
      </c>
      <c r="F27" s="485" t="s">
        <v>1136</v>
      </c>
      <c r="G27" s="52" t="s">
        <v>78</v>
      </c>
      <c r="H27" s="36" t="s">
        <v>28</v>
      </c>
      <c r="I27" s="123" t="s">
        <v>79</v>
      </c>
      <c r="J27" s="126">
        <v>6</v>
      </c>
      <c r="K27" s="277"/>
      <c r="L27" s="10" t="str">
        <f t="shared" si="380"/>
        <v>C</v>
      </c>
      <c r="M27" s="8">
        <f t="shared" si="381"/>
        <v>2</v>
      </c>
      <c r="N27" s="208" t="str">
        <f t="shared" si="382"/>
        <v>2.0</v>
      </c>
      <c r="O27" s="126">
        <v>7</v>
      </c>
      <c r="P27" s="277"/>
      <c r="Q27" s="10" t="str">
        <f t="shared" si="383"/>
        <v>B</v>
      </c>
      <c r="R27" s="8">
        <f t="shared" si="384"/>
        <v>3</v>
      </c>
      <c r="S27" s="208" t="str">
        <f t="shared" si="385"/>
        <v>3.0</v>
      </c>
      <c r="T27" s="115">
        <v>5.8</v>
      </c>
      <c r="U27" s="4">
        <v>6</v>
      </c>
      <c r="V27" s="5"/>
      <c r="W27" s="6">
        <f t="shared" si="386"/>
        <v>5.9</v>
      </c>
      <c r="X27" s="7">
        <f t="shared" si="387"/>
        <v>5.9</v>
      </c>
      <c r="Y27" s="104"/>
      <c r="Z27" s="10" t="str">
        <f t="shared" si="388"/>
        <v>C</v>
      </c>
      <c r="AA27" s="8">
        <f t="shared" si="389"/>
        <v>2</v>
      </c>
      <c r="AB27" s="8" t="str">
        <f t="shared" si="390"/>
        <v>2.0</v>
      </c>
      <c r="AC27" s="12">
        <v>3</v>
      </c>
      <c r="AD27" s="112">
        <v>3</v>
      </c>
      <c r="AE27" s="115">
        <v>5</v>
      </c>
      <c r="AF27" s="4">
        <v>3</v>
      </c>
      <c r="AG27" s="5">
        <v>6</v>
      </c>
      <c r="AH27" s="163">
        <f t="shared" si="391"/>
        <v>3.8</v>
      </c>
      <c r="AI27" s="164">
        <f t="shared" si="392"/>
        <v>5.6</v>
      </c>
      <c r="AJ27" s="164"/>
      <c r="AK27" s="158" t="str">
        <f t="shared" si="393"/>
        <v>C</v>
      </c>
      <c r="AL27" s="165">
        <f t="shared" si="394"/>
        <v>2</v>
      </c>
      <c r="AM27" s="165" t="str">
        <f t="shared" si="395"/>
        <v>2.0</v>
      </c>
      <c r="AN27" s="378">
        <v>3</v>
      </c>
      <c r="AO27" s="314">
        <v>3</v>
      </c>
      <c r="AP27" s="119">
        <v>6.2</v>
      </c>
      <c r="AQ27" s="308"/>
      <c r="AR27" s="5">
        <v>4</v>
      </c>
      <c r="AS27" s="6">
        <f t="shared" si="396"/>
        <v>2.5</v>
      </c>
      <c r="AT27" s="7">
        <f t="shared" si="397"/>
        <v>4.9000000000000004</v>
      </c>
      <c r="AU27" s="104"/>
      <c r="AV27" s="10" t="str">
        <f t="shared" si="398"/>
        <v>D</v>
      </c>
      <c r="AW27" s="8">
        <f t="shared" si="399"/>
        <v>1</v>
      </c>
      <c r="AX27" s="8" t="str">
        <f t="shared" si="400"/>
        <v>1.0</v>
      </c>
      <c r="AY27" s="12">
        <v>3</v>
      </c>
      <c r="AZ27" s="112">
        <v>3</v>
      </c>
      <c r="BA27" s="115">
        <v>7</v>
      </c>
      <c r="BB27" s="4">
        <v>4</v>
      </c>
      <c r="BC27" s="5"/>
      <c r="BD27" s="6">
        <f t="shared" si="401"/>
        <v>5.2</v>
      </c>
      <c r="BE27" s="7">
        <f t="shared" si="402"/>
        <v>5.2</v>
      </c>
      <c r="BF27" s="104"/>
      <c r="BG27" s="10" t="str">
        <f t="shared" si="403"/>
        <v>D+</v>
      </c>
      <c r="BH27" s="8">
        <f t="shared" si="404"/>
        <v>1.5</v>
      </c>
      <c r="BI27" s="8" t="str">
        <f t="shared" si="405"/>
        <v>1.5</v>
      </c>
      <c r="BJ27" s="12">
        <v>4</v>
      </c>
      <c r="BK27" s="112">
        <v>4</v>
      </c>
      <c r="BL27" s="243">
        <v>5.4</v>
      </c>
      <c r="BM27" s="244">
        <v>5</v>
      </c>
      <c r="BN27" s="244"/>
      <c r="BO27" s="6">
        <f t="shared" si="406"/>
        <v>5.2</v>
      </c>
      <c r="BP27" s="7">
        <f t="shared" si="407"/>
        <v>5.2</v>
      </c>
      <c r="BQ27" s="104"/>
      <c r="BR27" s="10" t="str">
        <f t="shared" si="408"/>
        <v>D+</v>
      </c>
      <c r="BS27" s="8">
        <f t="shared" si="409"/>
        <v>1.5</v>
      </c>
      <c r="BT27" s="8" t="str">
        <f t="shared" si="410"/>
        <v>1.5</v>
      </c>
      <c r="BU27" s="12">
        <v>3</v>
      </c>
      <c r="BV27" s="110">
        <v>3</v>
      </c>
      <c r="BW27" s="243">
        <v>7.7</v>
      </c>
      <c r="BX27" s="334">
        <v>8</v>
      </c>
      <c r="BY27" s="334"/>
      <c r="BZ27" s="6">
        <f t="shared" si="411"/>
        <v>7.9</v>
      </c>
      <c r="CA27" s="104">
        <f t="shared" si="412"/>
        <v>7.9</v>
      </c>
      <c r="CB27" s="104"/>
      <c r="CC27" s="102" t="str">
        <f t="shared" si="413"/>
        <v>B</v>
      </c>
      <c r="CD27" s="103">
        <f t="shared" si="414"/>
        <v>3</v>
      </c>
      <c r="CE27" s="103" t="str">
        <f t="shared" si="415"/>
        <v>3.0</v>
      </c>
      <c r="CF27" s="12">
        <v>2</v>
      </c>
      <c r="CG27" s="110">
        <v>2</v>
      </c>
      <c r="CH27" s="365">
        <f t="shared" si="423"/>
        <v>18</v>
      </c>
      <c r="CI27" s="363">
        <f t="shared" si="424"/>
        <v>1.75</v>
      </c>
      <c r="CJ27" s="355" t="str">
        <f t="shared" si="425"/>
        <v>1.75</v>
      </c>
      <c r="CK27" s="356" t="str">
        <f t="shared" si="426"/>
        <v>Lên lớp</v>
      </c>
      <c r="CL27" s="357">
        <f t="shared" si="427"/>
        <v>18</v>
      </c>
      <c r="CM27" s="358">
        <f t="shared" si="428"/>
        <v>1.75</v>
      </c>
      <c r="CN27" s="356" t="str">
        <f t="shared" si="429"/>
        <v>Lên lớp</v>
      </c>
      <c r="CO27" s="288"/>
      <c r="CP27" s="248">
        <v>2</v>
      </c>
      <c r="CQ27" s="244"/>
      <c r="CR27" s="244"/>
      <c r="CS27" s="6">
        <f t="shared" si="430"/>
        <v>0.8</v>
      </c>
      <c r="CT27" s="104">
        <f t="shared" si="431"/>
        <v>0.8</v>
      </c>
      <c r="CU27" s="104"/>
      <c r="CV27" s="102" t="str">
        <f t="shared" si="432"/>
        <v>F</v>
      </c>
      <c r="CW27" s="103">
        <f t="shared" si="433"/>
        <v>0</v>
      </c>
      <c r="CX27" s="103" t="str">
        <f t="shared" si="434"/>
        <v>0.0</v>
      </c>
      <c r="CY27" s="12">
        <v>2</v>
      </c>
      <c r="CZ27" s="311"/>
      <c r="DA27" s="120">
        <v>6.4</v>
      </c>
      <c r="DB27" s="21"/>
      <c r="DC27" s="21"/>
      <c r="DD27" s="6">
        <f t="shared" si="435"/>
        <v>2.6</v>
      </c>
      <c r="DE27" s="104">
        <f t="shared" si="436"/>
        <v>2.6</v>
      </c>
      <c r="DF27" s="104"/>
      <c r="DG27" s="102" t="str">
        <f t="shared" si="437"/>
        <v>F</v>
      </c>
      <c r="DH27" s="103">
        <f t="shared" si="438"/>
        <v>0</v>
      </c>
      <c r="DI27" s="103" t="str">
        <f t="shared" si="439"/>
        <v>0.0</v>
      </c>
      <c r="DJ27" s="12">
        <v>3</v>
      </c>
      <c r="DK27" s="488"/>
      <c r="DL27" s="287">
        <v>1</v>
      </c>
      <c r="DM27" s="244"/>
      <c r="DN27" s="244"/>
      <c r="DO27" s="6">
        <f t="shared" si="440"/>
        <v>0.4</v>
      </c>
      <c r="DP27" s="104">
        <f t="shared" si="441"/>
        <v>0.4</v>
      </c>
      <c r="DQ27" s="104"/>
      <c r="DR27" s="102" t="str">
        <f t="shared" si="442"/>
        <v>F</v>
      </c>
      <c r="DS27" s="103">
        <f t="shared" si="443"/>
        <v>0</v>
      </c>
      <c r="DT27" s="103" t="str">
        <f t="shared" si="444"/>
        <v>0.0</v>
      </c>
      <c r="DU27" s="12">
        <v>2</v>
      </c>
      <c r="DV27" s="311"/>
      <c r="DW27" s="243"/>
      <c r="DX27" s="244"/>
      <c r="DY27" s="244"/>
      <c r="DZ27" s="6">
        <f t="shared" si="445"/>
        <v>0</v>
      </c>
      <c r="EA27" s="104">
        <f t="shared" si="446"/>
        <v>0</v>
      </c>
      <c r="EB27" s="104"/>
      <c r="EC27" s="102" t="str">
        <f t="shared" si="447"/>
        <v>F</v>
      </c>
      <c r="ED27" s="103">
        <f t="shared" si="448"/>
        <v>0</v>
      </c>
      <c r="EE27" s="103" t="str">
        <f t="shared" si="449"/>
        <v>0.0</v>
      </c>
      <c r="EF27" s="12">
        <v>2</v>
      </c>
      <c r="EG27" s="311"/>
      <c r="EH27" s="248">
        <v>3.9</v>
      </c>
      <c r="EI27" s="244"/>
      <c r="EJ27" s="244"/>
      <c r="EK27" s="6">
        <f t="shared" si="450"/>
        <v>1.6</v>
      </c>
      <c r="EL27" s="104">
        <f t="shared" si="451"/>
        <v>1.6</v>
      </c>
      <c r="EM27" s="104"/>
      <c r="EN27" s="102" t="str">
        <f t="shared" si="452"/>
        <v>F</v>
      </c>
      <c r="EO27" s="103">
        <f t="shared" si="453"/>
        <v>0</v>
      </c>
      <c r="EP27" s="103" t="str">
        <f t="shared" si="454"/>
        <v>0.0</v>
      </c>
      <c r="EQ27" s="12">
        <v>4</v>
      </c>
      <c r="ER27" s="311"/>
      <c r="ES27" s="248">
        <v>0</v>
      </c>
      <c r="ET27" s="244"/>
      <c r="EU27" s="244"/>
      <c r="EV27" s="6">
        <f t="shared" si="455"/>
        <v>0</v>
      </c>
      <c r="EW27" s="104">
        <f t="shared" si="456"/>
        <v>0</v>
      </c>
      <c r="EX27" s="104"/>
      <c r="EY27" s="102" t="str">
        <f t="shared" si="457"/>
        <v>F</v>
      </c>
      <c r="EZ27" s="103">
        <f t="shared" si="458"/>
        <v>0</v>
      </c>
      <c r="FA27" s="103" t="str">
        <f t="shared" si="459"/>
        <v>0.0</v>
      </c>
      <c r="FB27" s="12">
        <v>2</v>
      </c>
      <c r="FC27" s="311"/>
      <c r="FD27" s="248"/>
      <c r="FE27" s="244"/>
      <c r="FF27" s="244"/>
      <c r="FG27" s="6">
        <f t="shared" si="460"/>
        <v>0</v>
      </c>
      <c r="FH27" s="104">
        <f t="shared" si="461"/>
        <v>0</v>
      </c>
      <c r="FI27" s="104"/>
      <c r="FJ27" s="102" t="str">
        <f t="shared" si="462"/>
        <v>F</v>
      </c>
      <c r="FK27" s="103">
        <f t="shared" si="463"/>
        <v>0</v>
      </c>
      <c r="FL27" s="103" t="str">
        <f t="shared" si="464"/>
        <v>0.0</v>
      </c>
      <c r="FM27" s="12">
        <v>3</v>
      </c>
      <c r="FN27" s="311"/>
      <c r="FO27" s="287">
        <v>4</v>
      </c>
      <c r="FP27" s="244"/>
      <c r="FQ27" s="244"/>
      <c r="FR27" s="6">
        <f t="shared" si="465"/>
        <v>1.6</v>
      </c>
      <c r="FS27" s="104">
        <f t="shared" si="466"/>
        <v>1.6</v>
      </c>
      <c r="FT27" s="104"/>
      <c r="FU27" s="102" t="str">
        <f t="shared" si="467"/>
        <v>F</v>
      </c>
      <c r="FV27" s="103">
        <f t="shared" si="468"/>
        <v>0</v>
      </c>
      <c r="FW27" s="103" t="str">
        <f t="shared" si="469"/>
        <v>0.0</v>
      </c>
      <c r="FX27" s="12">
        <v>3</v>
      </c>
      <c r="FY27" s="311"/>
      <c r="FZ27" s="559">
        <f t="shared" si="470"/>
        <v>21</v>
      </c>
      <c r="GA27" s="354">
        <f t="shared" si="471"/>
        <v>0</v>
      </c>
      <c r="GB27" s="355" t="str">
        <f t="shared" si="472"/>
        <v>0.00</v>
      </c>
      <c r="GC27" s="672" t="str">
        <f t="shared" si="416"/>
        <v>Cảnh báo KQHT</v>
      </c>
      <c r="GD27" s="559">
        <f t="shared" si="417"/>
        <v>39</v>
      </c>
      <c r="GE27" s="354">
        <f t="shared" si="418"/>
        <v>0.80769230769230771</v>
      </c>
      <c r="GF27" s="355" t="str">
        <f t="shared" si="419"/>
        <v>0.81</v>
      </c>
      <c r="GG27" s="661">
        <f t="shared" si="420"/>
        <v>18</v>
      </c>
      <c r="GH27" s="661"/>
      <c r="GI27" s="662">
        <f t="shared" si="421"/>
        <v>1.75</v>
      </c>
      <c r="GJ27" s="663" t="str">
        <f t="shared" si="422"/>
        <v>Lên lớp</v>
      </c>
      <c r="GK27" s="673" t="s">
        <v>389</v>
      </c>
      <c r="GL27" s="383"/>
      <c r="OJ27" s="1085"/>
      <c r="OK27" s="1085"/>
      <c r="OL27" s="1085"/>
      <c r="OM27" s="1085"/>
    </row>
    <row r="28" spans="1:432" ht="20.25" customHeight="1" x14ac:dyDescent="0.25">
      <c r="A28" s="625">
        <v>45</v>
      </c>
      <c r="B28" s="625" t="s">
        <v>23</v>
      </c>
      <c r="C28" s="626" t="s">
        <v>393</v>
      </c>
      <c r="D28" s="627" t="s">
        <v>394</v>
      </c>
      <c r="E28" s="628" t="s">
        <v>395</v>
      </c>
      <c r="F28" s="584" t="s">
        <v>396</v>
      </c>
      <c r="G28" s="54" t="s">
        <v>397</v>
      </c>
      <c r="H28" s="55" t="s">
        <v>28</v>
      </c>
      <c r="I28" s="124" t="s">
        <v>398</v>
      </c>
      <c r="J28" s="118">
        <v>5.5</v>
      </c>
      <c r="K28" s="237"/>
      <c r="L28" s="10" t="str">
        <f t="shared" ref="L28:L43" si="473">IF(J28&gt;=8.5,"A",IF(J28&gt;=8,"B+",IF(J28&gt;=7,"B",IF(J28&gt;=6.5,"C+",IF(J28&gt;=5.5,"C",IF(J28&gt;=5,"D+",IF(J28&gt;=4,"D","F")))))))</f>
        <v>C</v>
      </c>
      <c r="M28" s="8">
        <f t="shared" ref="M28:M43" si="474">IF(L28="A",4,IF(L28="B+",3.5,IF(L28="B",3,IF(L28="C+",2.5,IF(L28="C",2,IF(L28="D+",1.5,IF(L28="D",1,0)))))))</f>
        <v>2</v>
      </c>
      <c r="N28" s="208" t="str">
        <f t="shared" ref="N28:N43" si="475">TEXT(M28,"0.0")</f>
        <v>2.0</v>
      </c>
      <c r="O28" s="118">
        <v>7</v>
      </c>
      <c r="P28" s="237"/>
      <c r="Q28" s="10" t="str">
        <f t="shared" ref="Q28:Q43" si="476">IF(O28&gt;=8.5,"A",IF(O28&gt;=8,"B+",IF(O28&gt;=7,"B",IF(O28&gt;=6.5,"C+",IF(O28&gt;=5.5,"C",IF(O28&gt;=5,"D+",IF(O28&gt;=4,"D","F")))))))</f>
        <v>B</v>
      </c>
      <c r="R28" s="8">
        <f t="shared" ref="R28:R43" si="477">IF(Q28="A",4,IF(Q28="B+",3.5,IF(Q28="B",3,IF(Q28="C+",2.5,IF(Q28="C",2,IF(Q28="D+",1.5,IF(Q28="D",1,0)))))))</f>
        <v>3</v>
      </c>
      <c r="S28" s="208" t="str">
        <f t="shared" ref="S28:S43" si="478">TEXT(R28,"0.0")</f>
        <v>3.0</v>
      </c>
      <c r="T28" s="118">
        <v>6.7</v>
      </c>
      <c r="U28" s="21">
        <v>5</v>
      </c>
      <c r="V28" s="20"/>
      <c r="W28" s="6">
        <f t="shared" ref="W28:W43" si="479">ROUND((T28*0.4+U28*0.6),1)</f>
        <v>5.7</v>
      </c>
      <c r="X28" s="7">
        <f t="shared" ref="X28:X43" si="480">ROUND(MAX((T28*0.4+U28*0.6),(T28*0.4+V28*0.6)),1)</f>
        <v>5.7</v>
      </c>
      <c r="Y28" s="104"/>
      <c r="Z28" s="10" t="str">
        <f t="shared" ref="Z28:Z43" si="481">IF(X28&gt;=8.5,"A",IF(X28&gt;=8,"B+",IF(X28&gt;=7,"B",IF(X28&gt;=6.5,"C+",IF(X28&gt;=5.5,"C",IF(X28&gt;=5,"D+",IF(X28&gt;=4,"D","F")))))))</f>
        <v>C</v>
      </c>
      <c r="AA28" s="8">
        <f t="shared" ref="AA28:AA43" si="482">IF(Z28="A",4,IF(Z28="B+",3.5,IF(Z28="B",3,IF(Z28="C+",2.5,IF(Z28="C",2,IF(Z28="D+",1.5,IF(Z28="D",1,0)))))))</f>
        <v>2</v>
      </c>
      <c r="AB28" s="8" t="str">
        <f t="shared" ref="AB28:AB43" si="483">TEXT(AA28,"0.0")</f>
        <v>2.0</v>
      </c>
      <c r="AC28" s="12">
        <v>3</v>
      </c>
      <c r="AD28" s="112">
        <v>3</v>
      </c>
      <c r="AE28" s="118">
        <v>6.4</v>
      </c>
      <c r="AF28" s="244">
        <v>4</v>
      </c>
      <c r="AG28" s="20"/>
      <c r="AH28" s="163">
        <f t="shared" ref="AH28:AH43" si="484">ROUND((AE28*0.4+AF28*0.6),1)</f>
        <v>5</v>
      </c>
      <c r="AI28" s="164">
        <f t="shared" ref="AI28:AI43" si="485">ROUND(MAX((AE28*0.4+AF28*0.6),(AE28*0.4+AG28*0.6)),1)</f>
        <v>5</v>
      </c>
      <c r="AJ28" s="164"/>
      <c r="AK28" s="158" t="str">
        <f t="shared" ref="AK28:AK43" si="486">IF(AI28&gt;=8.5,"A",IF(AI28&gt;=8,"B+",IF(AI28&gt;=7,"B",IF(AI28&gt;=6.5,"C+",IF(AI28&gt;=5.5,"C",IF(AI28&gt;=5,"D+",IF(AI28&gt;=4,"D","F")))))))</f>
        <v>D+</v>
      </c>
      <c r="AL28" s="165">
        <f t="shared" ref="AL28:AL43" si="487">IF(AK28="A",4,IF(AK28="B+",3.5,IF(AK28="B",3,IF(AK28="C+",2.5,IF(AK28="C",2,IF(AK28="D+",1.5,IF(AK28="D",1,0)))))))</f>
        <v>1.5</v>
      </c>
      <c r="AM28" s="165" t="str">
        <f t="shared" ref="AM28:AM43" si="488">TEXT(AL28,"0.0")</f>
        <v>1.5</v>
      </c>
      <c r="AN28" s="378">
        <v>3</v>
      </c>
      <c r="AO28" s="314">
        <v>3</v>
      </c>
      <c r="AP28" s="120">
        <v>5</v>
      </c>
      <c r="AQ28" s="21">
        <v>4</v>
      </c>
      <c r="AR28" s="20"/>
      <c r="AS28" s="6">
        <f t="shared" ref="AS28:AS43" si="489">ROUND((AP28*0.4+AQ28*0.6),1)</f>
        <v>4.4000000000000004</v>
      </c>
      <c r="AT28" s="7">
        <f t="shared" ref="AT28:AT43" si="490">ROUND(MAX((AP28*0.4+AQ28*0.6),(AP28*0.4+AR28*0.6)),1)</f>
        <v>4.4000000000000004</v>
      </c>
      <c r="AU28" s="104"/>
      <c r="AV28" s="10" t="str">
        <f t="shared" ref="AV28:AV43" si="491">IF(AT28&gt;=8.5,"A",IF(AT28&gt;=8,"B+",IF(AT28&gt;=7,"B",IF(AT28&gt;=6.5,"C+",IF(AT28&gt;=5.5,"C",IF(AT28&gt;=5,"D+",IF(AT28&gt;=4,"D","F")))))))</f>
        <v>D</v>
      </c>
      <c r="AW28" s="8">
        <f t="shared" ref="AW28:AW43" si="492">IF(AV28="A",4,IF(AV28="B+",3.5,IF(AV28="B",3,IF(AV28="C+",2.5,IF(AV28="C",2,IF(AV28="D+",1.5,IF(AV28="D",1,0)))))))</f>
        <v>1</v>
      </c>
      <c r="AX28" s="8" t="str">
        <f t="shared" ref="AX28:AX43" si="493">TEXT(AW28,"0.0")</f>
        <v>1.0</v>
      </c>
      <c r="AY28" s="12">
        <v>3</v>
      </c>
      <c r="AZ28" s="112">
        <v>3</v>
      </c>
      <c r="BA28" s="243">
        <v>7.2</v>
      </c>
      <c r="BB28" s="244">
        <v>7</v>
      </c>
      <c r="BC28" s="20"/>
      <c r="BD28" s="6">
        <f t="shared" ref="BD28:BD43" si="494">ROUND((BA28*0.4+BB28*0.6),1)</f>
        <v>7.1</v>
      </c>
      <c r="BE28" s="7">
        <f t="shared" ref="BE28:BE43" si="495">ROUND(MAX((BA28*0.4+BB28*0.6),(BA28*0.4+BC28*0.6)),1)</f>
        <v>7.1</v>
      </c>
      <c r="BF28" s="104"/>
      <c r="BG28" s="10" t="str">
        <f t="shared" ref="BG28:BG43" si="496">IF(BE28&gt;=8.5,"A",IF(BE28&gt;=8,"B+",IF(BE28&gt;=7,"B",IF(BE28&gt;=6.5,"C+",IF(BE28&gt;=5.5,"C",IF(BE28&gt;=5,"D+",IF(BE28&gt;=4,"D","F")))))))</f>
        <v>B</v>
      </c>
      <c r="BH28" s="8">
        <f t="shared" ref="BH28:BH43" si="497">IF(BG28="A",4,IF(BG28="B+",3.5,IF(BG28="B",3,IF(BG28="C+",2.5,IF(BG28="C",2,IF(BG28="D+",1.5,IF(BG28="D",1,0)))))))</f>
        <v>3</v>
      </c>
      <c r="BI28" s="8" t="str">
        <f t="shared" ref="BI28:BI43" si="498">TEXT(BH28,"0.0")</f>
        <v>3.0</v>
      </c>
      <c r="BJ28" s="12">
        <v>4</v>
      </c>
      <c r="BK28" s="112">
        <v>4</v>
      </c>
      <c r="BL28" s="243">
        <v>5.3</v>
      </c>
      <c r="BM28" s="244">
        <v>5</v>
      </c>
      <c r="BN28" s="244"/>
      <c r="BO28" s="6">
        <f t="shared" ref="BO28:BO43" si="499">ROUND((BL28*0.4+BM28*0.6),1)</f>
        <v>5.0999999999999996</v>
      </c>
      <c r="BP28" s="7">
        <f t="shared" ref="BP28:BP43" si="500">ROUND(MAX((BL28*0.4+BM28*0.6),(BL28*0.4+BN28*0.6)),1)</f>
        <v>5.0999999999999996</v>
      </c>
      <c r="BQ28" s="104"/>
      <c r="BR28" s="10" t="str">
        <f t="shared" ref="BR28:BR43" si="501">IF(BP28&gt;=8.5,"A",IF(BP28&gt;=8,"B+",IF(BP28&gt;=7,"B",IF(BP28&gt;=6.5,"C+",IF(BP28&gt;=5.5,"C",IF(BP28&gt;=5,"D+",IF(BP28&gt;=4,"D","F")))))))</f>
        <v>D+</v>
      </c>
      <c r="BS28" s="8">
        <f t="shared" ref="BS28:BS43" si="502">IF(BR28="A",4,IF(BR28="B+",3.5,IF(BR28="B",3,IF(BR28="C+",2.5,IF(BR28="C",2,IF(BR28="D+",1.5,IF(BR28="D",1,0)))))))</f>
        <v>1.5</v>
      </c>
      <c r="BT28" s="8" t="str">
        <f t="shared" ref="BT28:BT43" si="503">TEXT(BS28,"0.0")</f>
        <v>1.5</v>
      </c>
      <c r="BU28" s="12">
        <v>3</v>
      </c>
      <c r="BV28" s="110">
        <v>3</v>
      </c>
      <c r="BW28" s="243">
        <v>6.3</v>
      </c>
      <c r="BX28" s="334">
        <v>8</v>
      </c>
      <c r="BY28" s="334"/>
      <c r="BZ28" s="6">
        <f t="shared" ref="BZ28:BZ43" si="504">ROUND((BW28*0.4+BX28*0.6),1)</f>
        <v>7.3</v>
      </c>
      <c r="CA28" s="104">
        <f t="shared" ref="CA28:CA43" si="505">ROUND(MAX((BW28*0.4+BX28*0.6),(BW28*0.4+BY28*0.6)),1)</f>
        <v>7.3</v>
      </c>
      <c r="CB28" s="104"/>
      <c r="CC28" s="102" t="str">
        <f t="shared" ref="CC28:CC43" si="506">IF(CA28&gt;=8.5,"A",IF(CA28&gt;=8,"B+",IF(CA28&gt;=7,"B",IF(CA28&gt;=6.5,"C+",IF(CA28&gt;=5.5,"C",IF(CA28&gt;=5,"D+",IF(CA28&gt;=4,"D","F")))))))</f>
        <v>B</v>
      </c>
      <c r="CD28" s="103">
        <f t="shared" ref="CD28:CD43" si="507">IF(CC28="A",4,IF(CC28="B+",3.5,IF(CC28="B",3,IF(CC28="C+",2.5,IF(CC28="C",2,IF(CC28="D+",1.5,IF(CC28="D",1,0)))))))</f>
        <v>3</v>
      </c>
      <c r="CE28" s="103" t="str">
        <f t="shared" ref="CE28:CE43" si="508">TEXT(CD28,"0.0")</f>
        <v>3.0</v>
      </c>
      <c r="CF28" s="12">
        <v>2</v>
      </c>
      <c r="CG28" s="110">
        <v>2</v>
      </c>
      <c r="CH28" s="365">
        <f t="shared" si="423"/>
        <v>18</v>
      </c>
      <c r="CI28" s="363">
        <f t="shared" si="424"/>
        <v>2</v>
      </c>
      <c r="CJ28" s="355" t="str">
        <f t="shared" si="425"/>
        <v>2.00</v>
      </c>
      <c r="CK28" s="356" t="str">
        <f t="shared" si="426"/>
        <v>Lên lớp</v>
      </c>
      <c r="CL28" s="357">
        <f t="shared" si="427"/>
        <v>18</v>
      </c>
      <c r="CM28" s="358">
        <f t="shared" si="428"/>
        <v>2</v>
      </c>
      <c r="CN28" s="356" t="str">
        <f t="shared" si="429"/>
        <v>Lên lớp</v>
      </c>
      <c r="CO28" s="288"/>
      <c r="CP28" s="248">
        <v>2</v>
      </c>
      <c r="CQ28" s="244"/>
      <c r="CR28" s="244"/>
      <c r="CS28" s="6">
        <f t="shared" si="430"/>
        <v>0.8</v>
      </c>
      <c r="CT28" s="104">
        <f t="shared" si="431"/>
        <v>0.8</v>
      </c>
      <c r="CU28" s="104"/>
      <c r="CV28" s="102" t="str">
        <f t="shared" si="432"/>
        <v>F</v>
      </c>
      <c r="CW28" s="103">
        <f t="shared" si="433"/>
        <v>0</v>
      </c>
      <c r="CX28" s="103" t="str">
        <f t="shared" si="434"/>
        <v>0.0</v>
      </c>
      <c r="CY28" s="12">
        <v>2</v>
      </c>
      <c r="CZ28" s="311"/>
      <c r="DA28" s="274"/>
      <c r="DB28" s="21"/>
      <c r="DC28" s="21"/>
      <c r="DD28" s="6">
        <f t="shared" si="435"/>
        <v>0</v>
      </c>
      <c r="DE28" s="104">
        <f t="shared" si="436"/>
        <v>0</v>
      </c>
      <c r="DF28" s="104"/>
      <c r="DG28" s="102" t="str">
        <f t="shared" si="437"/>
        <v>F</v>
      </c>
      <c r="DH28" s="103">
        <f t="shared" si="438"/>
        <v>0</v>
      </c>
      <c r="DI28" s="103" t="str">
        <f t="shared" si="439"/>
        <v>0.0</v>
      </c>
      <c r="DJ28" s="12">
        <v>3</v>
      </c>
      <c r="DK28" s="488"/>
      <c r="DL28" s="285"/>
      <c r="DM28" s="244"/>
      <c r="DN28" s="244"/>
      <c r="DO28" s="6">
        <f t="shared" si="440"/>
        <v>0</v>
      </c>
      <c r="DP28" s="104">
        <f t="shared" si="441"/>
        <v>0</v>
      </c>
      <c r="DQ28" s="104"/>
      <c r="DR28" s="102" t="str">
        <f t="shared" si="442"/>
        <v>F</v>
      </c>
      <c r="DS28" s="103">
        <f t="shared" si="443"/>
        <v>0</v>
      </c>
      <c r="DT28" s="103" t="str">
        <f t="shared" si="444"/>
        <v>0.0</v>
      </c>
      <c r="DU28" s="12">
        <v>2</v>
      </c>
      <c r="DV28" s="311"/>
      <c r="DW28" s="243"/>
      <c r="DX28" s="244"/>
      <c r="DY28" s="244"/>
      <c r="DZ28" s="6">
        <f t="shared" si="445"/>
        <v>0</v>
      </c>
      <c r="EA28" s="104">
        <f t="shared" si="446"/>
        <v>0</v>
      </c>
      <c r="EB28" s="104"/>
      <c r="EC28" s="102" t="str">
        <f t="shared" si="447"/>
        <v>F</v>
      </c>
      <c r="ED28" s="103">
        <f t="shared" si="448"/>
        <v>0</v>
      </c>
      <c r="EE28" s="103" t="str">
        <f t="shared" si="449"/>
        <v>0.0</v>
      </c>
      <c r="EF28" s="12">
        <v>2</v>
      </c>
      <c r="EG28" s="311"/>
      <c r="EH28" s="248">
        <v>0</v>
      </c>
      <c r="EI28" s="244"/>
      <c r="EJ28" s="244"/>
      <c r="EK28" s="6">
        <f t="shared" si="450"/>
        <v>0</v>
      </c>
      <c r="EL28" s="104">
        <f t="shared" si="451"/>
        <v>0</v>
      </c>
      <c r="EM28" s="104"/>
      <c r="EN28" s="102" t="str">
        <f t="shared" si="452"/>
        <v>F</v>
      </c>
      <c r="EO28" s="103">
        <f t="shared" si="453"/>
        <v>0</v>
      </c>
      <c r="EP28" s="103" t="str">
        <f t="shared" si="454"/>
        <v>0.0</v>
      </c>
      <c r="EQ28" s="12">
        <v>4</v>
      </c>
      <c r="ER28" s="311"/>
      <c r="ES28" s="248">
        <v>0</v>
      </c>
      <c r="ET28" s="244"/>
      <c r="EU28" s="244"/>
      <c r="EV28" s="6">
        <f t="shared" si="455"/>
        <v>0</v>
      </c>
      <c r="EW28" s="104">
        <f t="shared" si="456"/>
        <v>0</v>
      </c>
      <c r="EX28" s="104"/>
      <c r="EY28" s="102" t="str">
        <f t="shared" si="457"/>
        <v>F</v>
      </c>
      <c r="EZ28" s="103">
        <f t="shared" si="458"/>
        <v>0</v>
      </c>
      <c r="FA28" s="103" t="str">
        <f t="shared" si="459"/>
        <v>0.0</v>
      </c>
      <c r="FB28" s="12">
        <v>2</v>
      </c>
      <c r="FC28" s="311"/>
      <c r="FD28" s="287"/>
      <c r="FE28" s="244"/>
      <c r="FF28" s="244"/>
      <c r="FG28" s="6">
        <f t="shared" si="460"/>
        <v>0</v>
      </c>
      <c r="FH28" s="104">
        <f t="shared" si="461"/>
        <v>0</v>
      </c>
      <c r="FI28" s="104"/>
      <c r="FJ28" s="102" t="str">
        <f t="shared" si="462"/>
        <v>F</v>
      </c>
      <c r="FK28" s="103">
        <f t="shared" si="463"/>
        <v>0</v>
      </c>
      <c r="FL28" s="103" t="str">
        <f t="shared" si="464"/>
        <v>0.0</v>
      </c>
      <c r="FM28" s="12">
        <v>3</v>
      </c>
      <c r="FN28" s="311"/>
      <c r="FO28" s="287"/>
      <c r="FP28" s="244"/>
      <c r="FQ28" s="244"/>
      <c r="FR28" s="6">
        <f t="shared" si="465"/>
        <v>0</v>
      </c>
      <c r="FS28" s="104">
        <f t="shared" si="466"/>
        <v>0</v>
      </c>
      <c r="FT28" s="104"/>
      <c r="FU28" s="102" t="str">
        <f t="shared" si="467"/>
        <v>F</v>
      </c>
      <c r="FV28" s="103">
        <f t="shared" si="468"/>
        <v>0</v>
      </c>
      <c r="FW28" s="103" t="str">
        <f t="shared" si="469"/>
        <v>0.0</v>
      </c>
      <c r="FX28" s="12">
        <v>3</v>
      </c>
      <c r="FY28" s="311"/>
      <c r="FZ28" s="559">
        <f t="shared" si="470"/>
        <v>21</v>
      </c>
      <c r="GA28" s="354">
        <f t="shared" si="471"/>
        <v>0</v>
      </c>
      <c r="GB28" s="355" t="str">
        <f t="shared" si="472"/>
        <v>0.00</v>
      </c>
      <c r="GC28" s="20"/>
      <c r="GD28" s="20"/>
      <c r="GE28" s="20"/>
      <c r="GF28" s="20"/>
      <c r="GG28" s="20"/>
      <c r="GH28" s="20"/>
      <c r="GI28" s="20"/>
      <c r="GJ28" s="20"/>
      <c r="GK28" s="20"/>
    </row>
    <row r="29" spans="1:432" ht="20.25" customHeight="1" x14ac:dyDescent="0.25">
      <c r="A29" s="625">
        <v>47</v>
      </c>
      <c r="B29" s="625" t="s">
        <v>23</v>
      </c>
      <c r="C29" s="626" t="s">
        <v>399</v>
      </c>
      <c r="D29" s="627" t="s">
        <v>131</v>
      </c>
      <c r="E29" s="628" t="s">
        <v>400</v>
      </c>
      <c r="F29" s="584" t="s">
        <v>396</v>
      </c>
      <c r="G29" s="54" t="s">
        <v>401</v>
      </c>
      <c r="H29" s="55" t="s">
        <v>28</v>
      </c>
      <c r="I29" s="124" t="s">
        <v>402</v>
      </c>
      <c r="J29" s="118">
        <v>5.3</v>
      </c>
      <c r="K29" s="237"/>
      <c r="L29" s="10" t="str">
        <f t="shared" si="473"/>
        <v>D+</v>
      </c>
      <c r="M29" s="8">
        <f t="shared" si="474"/>
        <v>1.5</v>
      </c>
      <c r="N29" s="208" t="str">
        <f t="shared" si="475"/>
        <v>1.5</v>
      </c>
      <c r="O29" s="118">
        <v>7</v>
      </c>
      <c r="P29" s="237"/>
      <c r="Q29" s="10" t="str">
        <f t="shared" si="476"/>
        <v>B</v>
      </c>
      <c r="R29" s="8">
        <f t="shared" si="477"/>
        <v>3</v>
      </c>
      <c r="S29" s="208" t="str">
        <f t="shared" si="478"/>
        <v>3.0</v>
      </c>
      <c r="T29" s="118">
        <v>6.8</v>
      </c>
      <c r="U29" s="21">
        <v>5</v>
      </c>
      <c r="V29" s="20"/>
      <c r="W29" s="6">
        <f t="shared" si="479"/>
        <v>5.7</v>
      </c>
      <c r="X29" s="7">
        <f t="shared" si="480"/>
        <v>5.7</v>
      </c>
      <c r="Y29" s="104"/>
      <c r="Z29" s="10" t="str">
        <f t="shared" si="481"/>
        <v>C</v>
      </c>
      <c r="AA29" s="8">
        <f t="shared" si="482"/>
        <v>2</v>
      </c>
      <c r="AB29" s="8" t="str">
        <f t="shared" si="483"/>
        <v>2.0</v>
      </c>
      <c r="AC29" s="12">
        <v>3</v>
      </c>
      <c r="AD29" s="112">
        <v>3</v>
      </c>
      <c r="AE29" s="118">
        <v>6.2</v>
      </c>
      <c r="AF29" s="244">
        <v>5</v>
      </c>
      <c r="AG29" s="20"/>
      <c r="AH29" s="163">
        <f t="shared" si="484"/>
        <v>5.5</v>
      </c>
      <c r="AI29" s="164">
        <f t="shared" si="485"/>
        <v>5.5</v>
      </c>
      <c r="AJ29" s="164"/>
      <c r="AK29" s="158" t="str">
        <f t="shared" si="486"/>
        <v>C</v>
      </c>
      <c r="AL29" s="165">
        <f t="shared" si="487"/>
        <v>2</v>
      </c>
      <c r="AM29" s="165" t="str">
        <f t="shared" si="488"/>
        <v>2.0</v>
      </c>
      <c r="AN29" s="378">
        <v>3</v>
      </c>
      <c r="AO29" s="314">
        <v>3</v>
      </c>
      <c r="AP29" s="120">
        <v>5</v>
      </c>
      <c r="AQ29" s="21">
        <v>6</v>
      </c>
      <c r="AR29" s="20"/>
      <c r="AS29" s="6">
        <f t="shared" si="489"/>
        <v>5.6</v>
      </c>
      <c r="AT29" s="7">
        <f t="shared" si="490"/>
        <v>5.6</v>
      </c>
      <c r="AU29" s="104"/>
      <c r="AV29" s="10" t="str">
        <f t="shared" si="491"/>
        <v>C</v>
      </c>
      <c r="AW29" s="8">
        <f t="shared" si="492"/>
        <v>2</v>
      </c>
      <c r="AX29" s="8" t="str">
        <f t="shared" si="493"/>
        <v>2.0</v>
      </c>
      <c r="AY29" s="12">
        <v>3</v>
      </c>
      <c r="AZ29" s="112">
        <v>3</v>
      </c>
      <c r="BA29" s="243">
        <v>6.3</v>
      </c>
      <c r="BB29" s="244">
        <v>6</v>
      </c>
      <c r="BC29" s="20"/>
      <c r="BD29" s="6">
        <f t="shared" si="494"/>
        <v>6.1</v>
      </c>
      <c r="BE29" s="7">
        <f t="shared" si="495"/>
        <v>6.1</v>
      </c>
      <c r="BF29" s="104"/>
      <c r="BG29" s="10" t="str">
        <f t="shared" si="496"/>
        <v>C</v>
      </c>
      <c r="BH29" s="8">
        <f t="shared" si="497"/>
        <v>2</v>
      </c>
      <c r="BI29" s="8" t="str">
        <f t="shared" si="498"/>
        <v>2.0</v>
      </c>
      <c r="BJ29" s="12">
        <v>4</v>
      </c>
      <c r="BK29" s="112">
        <v>4</v>
      </c>
      <c r="BL29" s="243">
        <v>5</v>
      </c>
      <c r="BM29" s="244">
        <v>5</v>
      </c>
      <c r="BN29" s="244"/>
      <c r="BO29" s="6">
        <f t="shared" si="499"/>
        <v>5</v>
      </c>
      <c r="BP29" s="7">
        <f t="shared" si="500"/>
        <v>5</v>
      </c>
      <c r="BQ29" s="104"/>
      <c r="BR29" s="10" t="str">
        <f t="shared" si="501"/>
        <v>D+</v>
      </c>
      <c r="BS29" s="8">
        <f t="shared" si="502"/>
        <v>1.5</v>
      </c>
      <c r="BT29" s="8" t="str">
        <f t="shared" si="503"/>
        <v>1.5</v>
      </c>
      <c r="BU29" s="12">
        <v>3</v>
      </c>
      <c r="BV29" s="110">
        <v>3</v>
      </c>
      <c r="BW29" s="243">
        <v>7</v>
      </c>
      <c r="BX29" s="334">
        <v>8</v>
      </c>
      <c r="BY29" s="334"/>
      <c r="BZ29" s="6">
        <f t="shared" si="504"/>
        <v>7.6</v>
      </c>
      <c r="CA29" s="104">
        <f t="shared" si="505"/>
        <v>7.6</v>
      </c>
      <c r="CB29" s="104"/>
      <c r="CC29" s="102" t="str">
        <f t="shared" si="506"/>
        <v>B</v>
      </c>
      <c r="CD29" s="103">
        <f t="shared" si="507"/>
        <v>3</v>
      </c>
      <c r="CE29" s="103" t="str">
        <f t="shared" si="508"/>
        <v>3.0</v>
      </c>
      <c r="CF29" s="12">
        <v>2</v>
      </c>
      <c r="CG29" s="110">
        <v>2</v>
      </c>
      <c r="CH29" s="365">
        <f t="shared" si="423"/>
        <v>18</v>
      </c>
      <c r="CI29" s="363">
        <f t="shared" si="424"/>
        <v>2.0277777777777777</v>
      </c>
      <c r="CJ29" s="355" t="str">
        <f t="shared" si="425"/>
        <v>2.03</v>
      </c>
      <c r="CK29" s="356" t="str">
        <f t="shared" si="426"/>
        <v>Lên lớp</v>
      </c>
      <c r="CL29" s="357">
        <f t="shared" si="427"/>
        <v>18</v>
      </c>
      <c r="CM29" s="358">
        <f t="shared" si="428"/>
        <v>2.0277777777777777</v>
      </c>
      <c r="CN29" s="356" t="str">
        <f t="shared" si="429"/>
        <v>Lên lớp</v>
      </c>
      <c r="CO29" s="288"/>
      <c r="CP29" s="248">
        <v>2</v>
      </c>
      <c r="CQ29" s="244"/>
      <c r="CR29" s="244"/>
      <c r="CS29" s="6">
        <f t="shared" si="430"/>
        <v>0.8</v>
      </c>
      <c r="CT29" s="104">
        <f t="shared" si="431"/>
        <v>0.8</v>
      </c>
      <c r="CU29" s="104"/>
      <c r="CV29" s="102" t="str">
        <f t="shared" si="432"/>
        <v>F</v>
      </c>
      <c r="CW29" s="103">
        <f t="shared" si="433"/>
        <v>0</v>
      </c>
      <c r="CX29" s="103" t="str">
        <f t="shared" si="434"/>
        <v>0.0</v>
      </c>
      <c r="CY29" s="12">
        <v>2</v>
      </c>
      <c r="CZ29" s="311"/>
      <c r="DA29" s="120">
        <v>6.4</v>
      </c>
      <c r="DB29" s="21"/>
      <c r="DC29" s="21"/>
      <c r="DD29" s="6">
        <f t="shared" si="435"/>
        <v>2.6</v>
      </c>
      <c r="DE29" s="104">
        <f t="shared" si="436"/>
        <v>2.6</v>
      </c>
      <c r="DF29" s="104"/>
      <c r="DG29" s="102" t="str">
        <f t="shared" si="437"/>
        <v>F</v>
      </c>
      <c r="DH29" s="103">
        <f t="shared" si="438"/>
        <v>0</v>
      </c>
      <c r="DI29" s="103" t="str">
        <f t="shared" si="439"/>
        <v>0.0</v>
      </c>
      <c r="DJ29" s="12">
        <v>3</v>
      </c>
      <c r="DK29" s="488"/>
      <c r="DL29" s="287">
        <v>2.7</v>
      </c>
      <c r="DM29" s="244"/>
      <c r="DN29" s="244"/>
      <c r="DO29" s="6">
        <f t="shared" si="440"/>
        <v>1.1000000000000001</v>
      </c>
      <c r="DP29" s="104">
        <f t="shared" si="441"/>
        <v>1.1000000000000001</v>
      </c>
      <c r="DQ29" s="104"/>
      <c r="DR29" s="102" t="str">
        <f t="shared" si="442"/>
        <v>F</v>
      </c>
      <c r="DS29" s="103">
        <f t="shared" si="443"/>
        <v>0</v>
      </c>
      <c r="DT29" s="103" t="str">
        <f t="shared" si="444"/>
        <v>0.0</v>
      </c>
      <c r="DU29" s="12">
        <v>2</v>
      </c>
      <c r="DV29" s="311"/>
      <c r="DW29" s="243"/>
      <c r="DX29" s="244"/>
      <c r="DY29" s="244"/>
      <c r="DZ29" s="6">
        <f t="shared" si="445"/>
        <v>0</v>
      </c>
      <c r="EA29" s="104">
        <f t="shared" si="446"/>
        <v>0</v>
      </c>
      <c r="EB29" s="104"/>
      <c r="EC29" s="102" t="str">
        <f t="shared" si="447"/>
        <v>F</v>
      </c>
      <c r="ED29" s="103">
        <f t="shared" si="448"/>
        <v>0</v>
      </c>
      <c r="EE29" s="103" t="str">
        <f t="shared" si="449"/>
        <v>0.0</v>
      </c>
      <c r="EF29" s="12">
        <v>2</v>
      </c>
      <c r="EG29" s="311"/>
      <c r="EH29" s="248">
        <v>0</v>
      </c>
      <c r="EI29" s="244"/>
      <c r="EJ29" s="244"/>
      <c r="EK29" s="6">
        <f t="shared" si="450"/>
        <v>0</v>
      </c>
      <c r="EL29" s="104">
        <f t="shared" si="451"/>
        <v>0</v>
      </c>
      <c r="EM29" s="104"/>
      <c r="EN29" s="102" t="str">
        <f t="shared" si="452"/>
        <v>F</v>
      </c>
      <c r="EO29" s="103">
        <f t="shared" si="453"/>
        <v>0</v>
      </c>
      <c r="EP29" s="103" t="str">
        <f t="shared" si="454"/>
        <v>0.0</v>
      </c>
      <c r="EQ29" s="12">
        <v>4</v>
      </c>
      <c r="ER29" s="311"/>
      <c r="ES29" s="248">
        <v>0</v>
      </c>
      <c r="ET29" s="244"/>
      <c r="EU29" s="244"/>
      <c r="EV29" s="6">
        <f t="shared" si="455"/>
        <v>0</v>
      </c>
      <c r="EW29" s="104">
        <f t="shared" si="456"/>
        <v>0</v>
      </c>
      <c r="EX29" s="104"/>
      <c r="EY29" s="102" t="str">
        <f t="shared" si="457"/>
        <v>F</v>
      </c>
      <c r="EZ29" s="103">
        <f t="shared" si="458"/>
        <v>0</v>
      </c>
      <c r="FA29" s="103" t="str">
        <f t="shared" si="459"/>
        <v>0.0</v>
      </c>
      <c r="FB29" s="12">
        <v>2</v>
      </c>
      <c r="FC29" s="311"/>
      <c r="FD29" s="287"/>
      <c r="FE29" s="244"/>
      <c r="FF29" s="244"/>
      <c r="FG29" s="6">
        <f t="shared" si="460"/>
        <v>0</v>
      </c>
      <c r="FH29" s="104">
        <f t="shared" si="461"/>
        <v>0</v>
      </c>
      <c r="FI29" s="104"/>
      <c r="FJ29" s="102" t="str">
        <f t="shared" si="462"/>
        <v>F</v>
      </c>
      <c r="FK29" s="103">
        <f t="shared" si="463"/>
        <v>0</v>
      </c>
      <c r="FL29" s="103" t="str">
        <f t="shared" si="464"/>
        <v>0.0</v>
      </c>
      <c r="FM29" s="12">
        <v>3</v>
      </c>
      <c r="FN29" s="311"/>
      <c r="FO29" s="287">
        <v>3.9</v>
      </c>
      <c r="FP29" s="244"/>
      <c r="FQ29" s="244"/>
      <c r="FR29" s="6">
        <f t="shared" si="465"/>
        <v>1.6</v>
      </c>
      <c r="FS29" s="104">
        <f t="shared" si="466"/>
        <v>1.6</v>
      </c>
      <c r="FT29" s="104"/>
      <c r="FU29" s="102" t="str">
        <f t="shared" si="467"/>
        <v>F</v>
      </c>
      <c r="FV29" s="103">
        <f t="shared" si="468"/>
        <v>0</v>
      </c>
      <c r="FW29" s="103" t="str">
        <f t="shared" si="469"/>
        <v>0.0</v>
      </c>
      <c r="FX29" s="12">
        <v>3</v>
      </c>
      <c r="FY29" s="311"/>
      <c r="FZ29" s="559">
        <f t="shared" si="470"/>
        <v>21</v>
      </c>
      <c r="GA29" s="354">
        <f t="shared" si="471"/>
        <v>0</v>
      </c>
      <c r="GB29" s="355" t="str">
        <f t="shared" si="472"/>
        <v>0.00</v>
      </c>
      <c r="GC29" s="20"/>
      <c r="GD29" s="20"/>
      <c r="GE29" s="20"/>
      <c r="GF29" s="20"/>
      <c r="GG29" s="20"/>
      <c r="GH29" s="20"/>
      <c r="GI29" s="20"/>
      <c r="GJ29" s="20"/>
      <c r="GK29" s="20"/>
    </row>
    <row r="30" spans="1:432" ht="20.25" customHeight="1" x14ac:dyDescent="0.25">
      <c r="A30" s="625">
        <v>30</v>
      </c>
      <c r="B30" s="625" t="s">
        <v>23</v>
      </c>
      <c r="C30" s="626" t="s">
        <v>403</v>
      </c>
      <c r="D30" s="271" t="s">
        <v>404</v>
      </c>
      <c r="E30" s="272" t="s">
        <v>405</v>
      </c>
      <c r="F30" s="584" t="s">
        <v>396</v>
      </c>
      <c r="G30" s="52" t="s">
        <v>406</v>
      </c>
      <c r="H30" s="36" t="s">
        <v>28</v>
      </c>
      <c r="I30" s="123" t="s">
        <v>407</v>
      </c>
      <c r="J30" s="118">
        <v>6</v>
      </c>
      <c r="K30" s="237"/>
      <c r="L30" s="10" t="str">
        <f t="shared" si="473"/>
        <v>C</v>
      </c>
      <c r="M30" s="8">
        <f t="shared" si="474"/>
        <v>2</v>
      </c>
      <c r="N30" s="208" t="str">
        <f t="shared" si="475"/>
        <v>2.0</v>
      </c>
      <c r="O30" s="118">
        <v>6.3</v>
      </c>
      <c r="P30" s="237"/>
      <c r="Q30" s="10" t="str">
        <f t="shared" si="476"/>
        <v>C</v>
      </c>
      <c r="R30" s="8">
        <f t="shared" si="477"/>
        <v>2</v>
      </c>
      <c r="S30" s="208" t="str">
        <f t="shared" si="478"/>
        <v>2.0</v>
      </c>
      <c r="T30" s="118">
        <v>6.7</v>
      </c>
      <c r="U30" s="21">
        <v>4</v>
      </c>
      <c r="V30" s="20"/>
      <c r="W30" s="6">
        <f t="shared" si="479"/>
        <v>5.0999999999999996</v>
      </c>
      <c r="X30" s="7">
        <f t="shared" si="480"/>
        <v>5.0999999999999996</v>
      </c>
      <c r="Y30" s="104"/>
      <c r="Z30" s="10" t="str">
        <f t="shared" si="481"/>
        <v>D+</v>
      </c>
      <c r="AA30" s="8">
        <f t="shared" si="482"/>
        <v>1.5</v>
      </c>
      <c r="AB30" s="8" t="str">
        <f t="shared" si="483"/>
        <v>1.5</v>
      </c>
      <c r="AC30" s="12">
        <v>3</v>
      </c>
      <c r="AD30" s="112">
        <v>3</v>
      </c>
      <c r="AE30" s="118">
        <v>5.2</v>
      </c>
      <c r="AF30" s="244">
        <v>4</v>
      </c>
      <c r="AG30" s="20"/>
      <c r="AH30" s="163">
        <f t="shared" si="484"/>
        <v>4.5</v>
      </c>
      <c r="AI30" s="164">
        <f t="shared" si="485"/>
        <v>4.5</v>
      </c>
      <c r="AJ30" s="164"/>
      <c r="AK30" s="158" t="str">
        <f t="shared" si="486"/>
        <v>D</v>
      </c>
      <c r="AL30" s="165">
        <f t="shared" si="487"/>
        <v>1</v>
      </c>
      <c r="AM30" s="165" t="str">
        <f t="shared" si="488"/>
        <v>1.0</v>
      </c>
      <c r="AN30" s="378">
        <v>3</v>
      </c>
      <c r="AO30" s="314">
        <v>3</v>
      </c>
      <c r="AP30" s="120">
        <v>5</v>
      </c>
      <c r="AQ30" s="269"/>
      <c r="AR30" s="20"/>
      <c r="AS30" s="6">
        <f t="shared" si="489"/>
        <v>2</v>
      </c>
      <c r="AT30" s="7">
        <f t="shared" si="490"/>
        <v>2</v>
      </c>
      <c r="AU30" s="104"/>
      <c r="AV30" s="10" t="str">
        <f t="shared" si="491"/>
        <v>F</v>
      </c>
      <c r="AW30" s="8">
        <f t="shared" si="492"/>
        <v>0</v>
      </c>
      <c r="AX30" s="8" t="str">
        <f t="shared" si="493"/>
        <v>0.0</v>
      </c>
      <c r="AY30" s="12">
        <v>3</v>
      </c>
      <c r="AZ30" s="112"/>
      <c r="BA30" s="243">
        <v>6.7</v>
      </c>
      <c r="BB30" s="244">
        <v>3</v>
      </c>
      <c r="BC30" s="416">
        <v>5</v>
      </c>
      <c r="BD30" s="6">
        <f t="shared" si="494"/>
        <v>4.5</v>
      </c>
      <c r="BE30" s="7">
        <f t="shared" si="495"/>
        <v>5.7</v>
      </c>
      <c r="BF30" s="104"/>
      <c r="BG30" s="10" t="str">
        <f t="shared" si="496"/>
        <v>C</v>
      </c>
      <c r="BH30" s="8">
        <f t="shared" si="497"/>
        <v>2</v>
      </c>
      <c r="BI30" s="8" t="str">
        <f t="shared" si="498"/>
        <v>2.0</v>
      </c>
      <c r="BJ30" s="12">
        <v>4</v>
      </c>
      <c r="BK30" s="112">
        <v>4</v>
      </c>
      <c r="BL30" s="243">
        <v>5</v>
      </c>
      <c r="BM30" s="244">
        <v>2</v>
      </c>
      <c r="BN30" s="244">
        <v>7</v>
      </c>
      <c r="BO30" s="6">
        <f t="shared" si="499"/>
        <v>3.2</v>
      </c>
      <c r="BP30" s="7">
        <f t="shared" si="500"/>
        <v>6.2</v>
      </c>
      <c r="BQ30" s="104"/>
      <c r="BR30" s="10" t="str">
        <f t="shared" si="501"/>
        <v>C</v>
      </c>
      <c r="BS30" s="8">
        <f t="shared" si="502"/>
        <v>2</v>
      </c>
      <c r="BT30" s="8" t="str">
        <f t="shared" si="503"/>
        <v>2.0</v>
      </c>
      <c r="BU30" s="12">
        <v>3</v>
      </c>
      <c r="BV30" s="110">
        <v>3</v>
      </c>
      <c r="BW30" s="243">
        <v>7</v>
      </c>
      <c r="BX30" s="334">
        <v>8</v>
      </c>
      <c r="BY30" s="334"/>
      <c r="BZ30" s="6">
        <f t="shared" si="504"/>
        <v>7.6</v>
      </c>
      <c r="CA30" s="104">
        <f t="shared" si="505"/>
        <v>7.6</v>
      </c>
      <c r="CB30" s="104"/>
      <c r="CC30" s="102" t="str">
        <f t="shared" si="506"/>
        <v>B</v>
      </c>
      <c r="CD30" s="103">
        <f t="shared" si="507"/>
        <v>3</v>
      </c>
      <c r="CE30" s="103" t="str">
        <f t="shared" si="508"/>
        <v>3.0</v>
      </c>
      <c r="CF30" s="12">
        <v>2</v>
      </c>
      <c r="CG30" s="110">
        <v>2</v>
      </c>
      <c r="CH30" s="365">
        <f t="shared" si="423"/>
        <v>18</v>
      </c>
      <c r="CI30" s="363">
        <f t="shared" si="424"/>
        <v>1.5277777777777777</v>
      </c>
      <c r="CJ30" s="355" t="str">
        <f t="shared" si="425"/>
        <v>1.53</v>
      </c>
      <c r="CK30" s="356" t="str">
        <f t="shared" si="426"/>
        <v>Lên lớp</v>
      </c>
      <c r="CL30" s="357">
        <f t="shared" si="427"/>
        <v>15</v>
      </c>
      <c r="CM30" s="358">
        <f t="shared" si="428"/>
        <v>1.8333333333333333</v>
      </c>
      <c r="CN30" s="356" t="str">
        <f t="shared" si="429"/>
        <v>Lên lớp</v>
      </c>
      <c r="CO30" s="288"/>
      <c r="CP30" s="248">
        <v>2</v>
      </c>
      <c r="CQ30" s="244"/>
      <c r="CR30" s="244"/>
      <c r="CS30" s="6">
        <f t="shared" si="430"/>
        <v>0.8</v>
      </c>
      <c r="CT30" s="104">
        <f t="shared" si="431"/>
        <v>0.8</v>
      </c>
      <c r="CU30" s="104"/>
      <c r="CV30" s="102" t="str">
        <f t="shared" si="432"/>
        <v>F</v>
      </c>
      <c r="CW30" s="103">
        <f t="shared" si="433"/>
        <v>0</v>
      </c>
      <c r="CX30" s="103" t="str">
        <f t="shared" si="434"/>
        <v>0.0</v>
      </c>
      <c r="CY30" s="12">
        <v>2</v>
      </c>
      <c r="CZ30" s="311"/>
      <c r="DA30" s="120">
        <v>5.6</v>
      </c>
      <c r="DB30" s="21"/>
      <c r="DC30" s="21"/>
      <c r="DD30" s="6">
        <f t="shared" si="435"/>
        <v>2.2000000000000002</v>
      </c>
      <c r="DE30" s="104">
        <f t="shared" si="436"/>
        <v>2.2000000000000002</v>
      </c>
      <c r="DF30" s="104"/>
      <c r="DG30" s="102" t="str">
        <f t="shared" si="437"/>
        <v>F</v>
      </c>
      <c r="DH30" s="103">
        <f t="shared" si="438"/>
        <v>0</v>
      </c>
      <c r="DI30" s="103" t="str">
        <f t="shared" si="439"/>
        <v>0.0</v>
      </c>
      <c r="DJ30" s="12">
        <v>3</v>
      </c>
      <c r="DK30" s="488"/>
      <c r="DL30" s="287">
        <v>0</v>
      </c>
      <c r="DM30" s="244"/>
      <c r="DN30" s="244"/>
      <c r="DO30" s="6">
        <f t="shared" si="440"/>
        <v>0</v>
      </c>
      <c r="DP30" s="104">
        <f t="shared" si="441"/>
        <v>0</v>
      </c>
      <c r="DQ30" s="104"/>
      <c r="DR30" s="102" t="str">
        <f t="shared" si="442"/>
        <v>F</v>
      </c>
      <c r="DS30" s="103">
        <f t="shared" si="443"/>
        <v>0</v>
      </c>
      <c r="DT30" s="103" t="str">
        <f t="shared" si="444"/>
        <v>0.0</v>
      </c>
      <c r="DU30" s="12">
        <v>2</v>
      </c>
      <c r="DV30" s="311"/>
      <c r="DW30" s="243"/>
      <c r="DX30" s="244"/>
      <c r="DY30" s="244"/>
      <c r="DZ30" s="6">
        <f t="shared" si="445"/>
        <v>0</v>
      </c>
      <c r="EA30" s="104">
        <f t="shared" si="446"/>
        <v>0</v>
      </c>
      <c r="EB30" s="104"/>
      <c r="EC30" s="102" t="str">
        <f t="shared" si="447"/>
        <v>F</v>
      </c>
      <c r="ED30" s="103">
        <f t="shared" si="448"/>
        <v>0</v>
      </c>
      <c r="EE30" s="103" t="str">
        <f t="shared" si="449"/>
        <v>0.0</v>
      </c>
      <c r="EF30" s="12">
        <v>2</v>
      </c>
      <c r="EG30" s="311"/>
      <c r="EH30" s="248">
        <v>2.6</v>
      </c>
      <c r="EI30" s="244"/>
      <c r="EJ30" s="244"/>
      <c r="EK30" s="6">
        <f t="shared" si="450"/>
        <v>1</v>
      </c>
      <c r="EL30" s="104">
        <f t="shared" si="451"/>
        <v>1</v>
      </c>
      <c r="EM30" s="104"/>
      <c r="EN30" s="102" t="str">
        <f t="shared" si="452"/>
        <v>F</v>
      </c>
      <c r="EO30" s="103">
        <f t="shared" si="453"/>
        <v>0</v>
      </c>
      <c r="EP30" s="103" t="str">
        <f t="shared" si="454"/>
        <v>0.0</v>
      </c>
      <c r="EQ30" s="12">
        <v>4</v>
      </c>
      <c r="ER30" s="311"/>
      <c r="ES30" s="248">
        <v>0</v>
      </c>
      <c r="ET30" s="244"/>
      <c r="EU30" s="244"/>
      <c r="EV30" s="6">
        <f t="shared" si="455"/>
        <v>0</v>
      </c>
      <c r="EW30" s="104">
        <f t="shared" si="456"/>
        <v>0</v>
      </c>
      <c r="EX30" s="104"/>
      <c r="EY30" s="102" t="str">
        <f t="shared" si="457"/>
        <v>F</v>
      </c>
      <c r="EZ30" s="103">
        <f t="shared" si="458"/>
        <v>0</v>
      </c>
      <c r="FA30" s="103" t="str">
        <f t="shared" si="459"/>
        <v>0.0</v>
      </c>
      <c r="FB30" s="12">
        <v>2</v>
      </c>
      <c r="FC30" s="311"/>
      <c r="FD30" s="287">
        <v>0</v>
      </c>
      <c r="FE30" s="244"/>
      <c r="FF30" s="244"/>
      <c r="FG30" s="6">
        <f t="shared" si="460"/>
        <v>0</v>
      </c>
      <c r="FH30" s="104">
        <f t="shared" si="461"/>
        <v>0</v>
      </c>
      <c r="FI30" s="104"/>
      <c r="FJ30" s="102" t="str">
        <f t="shared" si="462"/>
        <v>F</v>
      </c>
      <c r="FK30" s="103">
        <f t="shared" si="463"/>
        <v>0</v>
      </c>
      <c r="FL30" s="103" t="str">
        <f t="shared" si="464"/>
        <v>0.0</v>
      </c>
      <c r="FM30" s="12">
        <v>3</v>
      </c>
      <c r="FN30" s="311"/>
      <c r="FO30" s="287"/>
      <c r="FP30" s="244"/>
      <c r="FQ30" s="244"/>
      <c r="FR30" s="6">
        <f t="shared" si="465"/>
        <v>0</v>
      </c>
      <c r="FS30" s="104">
        <f t="shared" si="466"/>
        <v>0</v>
      </c>
      <c r="FT30" s="104"/>
      <c r="FU30" s="102" t="str">
        <f t="shared" si="467"/>
        <v>F</v>
      </c>
      <c r="FV30" s="103">
        <f t="shared" si="468"/>
        <v>0</v>
      </c>
      <c r="FW30" s="103" t="str">
        <f t="shared" si="469"/>
        <v>0.0</v>
      </c>
      <c r="FX30" s="12">
        <v>3</v>
      </c>
      <c r="FY30" s="311"/>
      <c r="FZ30" s="559">
        <f t="shared" si="470"/>
        <v>21</v>
      </c>
      <c r="GA30" s="354">
        <f t="shared" si="471"/>
        <v>0</v>
      </c>
      <c r="GB30" s="355" t="str">
        <f t="shared" si="472"/>
        <v>0.00</v>
      </c>
      <c r="GC30" s="20"/>
      <c r="GD30" s="20"/>
      <c r="GE30" s="20"/>
      <c r="GF30" s="20"/>
      <c r="GG30" s="20"/>
      <c r="GH30" s="20"/>
      <c r="GI30" s="20"/>
      <c r="GJ30" s="20"/>
      <c r="GK30" s="20"/>
    </row>
    <row r="31" spans="1:432" ht="18" customHeight="1" x14ac:dyDescent="0.25">
      <c r="A31" s="629">
        <v>54</v>
      </c>
      <c r="B31" s="629" t="s">
        <v>23</v>
      </c>
      <c r="C31" s="629" t="s">
        <v>408</v>
      </c>
      <c r="D31" s="630" t="s">
        <v>409</v>
      </c>
      <c r="E31" s="631" t="s">
        <v>123</v>
      </c>
      <c r="F31" s="586" t="s">
        <v>410</v>
      </c>
      <c r="G31" s="501" t="s">
        <v>411</v>
      </c>
      <c r="H31" s="500" t="s">
        <v>28</v>
      </c>
      <c r="I31" s="508" t="s">
        <v>412</v>
      </c>
      <c r="J31" s="509">
        <v>6.5</v>
      </c>
      <c r="K31" s="816"/>
      <c r="L31" s="510" t="str">
        <f t="shared" si="473"/>
        <v>C+</v>
      </c>
      <c r="M31" s="511">
        <f t="shared" si="474"/>
        <v>2.5</v>
      </c>
      <c r="N31" s="512" t="str">
        <f t="shared" si="475"/>
        <v>2.5</v>
      </c>
      <c r="O31" s="509">
        <v>6</v>
      </c>
      <c r="P31" s="816"/>
      <c r="Q31" s="510" t="str">
        <f t="shared" si="476"/>
        <v>C</v>
      </c>
      <c r="R31" s="511">
        <f t="shared" si="477"/>
        <v>2</v>
      </c>
      <c r="S31" s="512" t="str">
        <f t="shared" si="478"/>
        <v>2.0</v>
      </c>
      <c r="T31" s="256">
        <v>8.5</v>
      </c>
      <c r="U31" s="176">
        <v>3</v>
      </c>
      <c r="V31" s="47"/>
      <c r="W31" s="239">
        <f t="shared" si="479"/>
        <v>5.2</v>
      </c>
      <c r="X31" s="250">
        <f t="shared" si="480"/>
        <v>5.2</v>
      </c>
      <c r="Y31" s="484"/>
      <c r="Z31" s="212" t="str">
        <f t="shared" si="481"/>
        <v>D+</v>
      </c>
      <c r="AA31" s="213">
        <f t="shared" si="482"/>
        <v>1.5</v>
      </c>
      <c r="AB31" s="213" t="str">
        <f t="shared" si="483"/>
        <v>1.5</v>
      </c>
      <c r="AC31" s="242">
        <v>3</v>
      </c>
      <c r="AD31" s="254">
        <v>3</v>
      </c>
      <c r="AE31" s="256">
        <v>7.9</v>
      </c>
      <c r="AF31" s="246">
        <v>6</v>
      </c>
      <c r="AG31" s="47"/>
      <c r="AH31" s="239">
        <f t="shared" si="484"/>
        <v>6.8</v>
      </c>
      <c r="AI31" s="250">
        <f t="shared" si="485"/>
        <v>6.8</v>
      </c>
      <c r="AJ31" s="484"/>
      <c r="AK31" s="212" t="str">
        <f t="shared" si="486"/>
        <v>C+</v>
      </c>
      <c r="AL31" s="213">
        <f t="shared" si="487"/>
        <v>2.5</v>
      </c>
      <c r="AM31" s="213" t="str">
        <f t="shared" si="488"/>
        <v>2.5</v>
      </c>
      <c r="AN31" s="379">
        <v>3</v>
      </c>
      <c r="AO31" s="396">
        <v>3</v>
      </c>
      <c r="AP31" s="256">
        <v>5</v>
      </c>
      <c r="AQ31" s="176">
        <v>4</v>
      </c>
      <c r="AR31" s="47"/>
      <c r="AS31" s="239">
        <f t="shared" si="489"/>
        <v>4.4000000000000004</v>
      </c>
      <c r="AT31" s="250">
        <f t="shared" si="490"/>
        <v>4.4000000000000004</v>
      </c>
      <c r="AU31" s="484"/>
      <c r="AV31" s="212" t="str">
        <f t="shared" si="491"/>
        <v>D</v>
      </c>
      <c r="AW31" s="213">
        <f t="shared" si="492"/>
        <v>1</v>
      </c>
      <c r="AX31" s="213" t="str">
        <f t="shared" si="493"/>
        <v>1.0</v>
      </c>
      <c r="AY31" s="242">
        <v>3</v>
      </c>
      <c r="AZ31" s="254">
        <v>3</v>
      </c>
      <c r="BA31" s="279">
        <v>7</v>
      </c>
      <c r="BB31" s="246">
        <v>6</v>
      </c>
      <c r="BC31" s="47"/>
      <c r="BD31" s="239">
        <f t="shared" si="494"/>
        <v>6.4</v>
      </c>
      <c r="BE31" s="250">
        <f t="shared" si="495"/>
        <v>6.4</v>
      </c>
      <c r="BF31" s="484"/>
      <c r="BG31" s="212" t="str">
        <f t="shared" si="496"/>
        <v>C</v>
      </c>
      <c r="BH31" s="213">
        <f t="shared" si="497"/>
        <v>2</v>
      </c>
      <c r="BI31" s="213" t="str">
        <f t="shared" si="498"/>
        <v>2.0</v>
      </c>
      <c r="BJ31" s="242">
        <v>4</v>
      </c>
      <c r="BK31" s="254">
        <v>4</v>
      </c>
      <c r="BL31" s="513">
        <v>7.3</v>
      </c>
      <c r="BM31" s="514"/>
      <c r="BN31" s="514">
        <v>4</v>
      </c>
      <c r="BO31" s="515">
        <f t="shared" si="499"/>
        <v>2.9</v>
      </c>
      <c r="BP31" s="516">
        <f t="shared" si="500"/>
        <v>5.3</v>
      </c>
      <c r="BQ31" s="546"/>
      <c r="BR31" s="510" t="str">
        <f t="shared" si="501"/>
        <v>D+</v>
      </c>
      <c r="BS31" s="511">
        <f t="shared" si="502"/>
        <v>1.5</v>
      </c>
      <c r="BT31" s="511" t="str">
        <f t="shared" si="503"/>
        <v>1.5</v>
      </c>
      <c r="BU31" s="517">
        <v>3</v>
      </c>
      <c r="BV31" s="518">
        <v>3</v>
      </c>
      <c r="BW31" s="387">
        <v>6.7</v>
      </c>
      <c r="BX31" s="384">
        <v>6</v>
      </c>
      <c r="BY31" s="384"/>
      <c r="BZ31" s="385">
        <f t="shared" si="504"/>
        <v>6.3</v>
      </c>
      <c r="CA31" s="386">
        <f t="shared" si="505"/>
        <v>6.3</v>
      </c>
      <c r="CB31" s="386"/>
      <c r="CC31" s="240" t="str">
        <f t="shared" si="506"/>
        <v>C</v>
      </c>
      <c r="CD31" s="241">
        <f t="shared" si="507"/>
        <v>2</v>
      </c>
      <c r="CE31" s="241" t="str">
        <f t="shared" si="508"/>
        <v>2.0</v>
      </c>
      <c r="CF31" s="242">
        <v>2</v>
      </c>
      <c r="CG31" s="254">
        <v>2</v>
      </c>
      <c r="CH31" s="449"/>
      <c r="CI31" s="468"/>
      <c r="CJ31" s="469"/>
      <c r="CK31" s="465"/>
      <c r="CL31" s="450"/>
      <c r="CM31" s="451"/>
      <c r="CN31" s="465"/>
      <c r="CO31" s="46"/>
      <c r="CP31" s="504">
        <v>5</v>
      </c>
      <c r="CQ31" s="246">
        <v>2</v>
      </c>
      <c r="CR31" s="47"/>
      <c r="CS31" s="239">
        <f t="shared" si="430"/>
        <v>3.2</v>
      </c>
      <c r="CT31" s="484">
        <f t="shared" si="431"/>
        <v>3.2</v>
      </c>
      <c r="CU31" s="484"/>
      <c r="CV31" s="240" t="str">
        <f t="shared" si="432"/>
        <v>F</v>
      </c>
      <c r="CW31" s="241">
        <f t="shared" si="433"/>
        <v>0</v>
      </c>
      <c r="CX31" s="241" t="str">
        <f t="shared" si="434"/>
        <v>0.0</v>
      </c>
      <c r="CY31" s="242">
        <v>2</v>
      </c>
      <c r="CZ31" s="254"/>
      <c r="DA31" s="483">
        <v>6.5</v>
      </c>
      <c r="DB31" s="176">
        <v>6</v>
      </c>
      <c r="DC31" s="176"/>
      <c r="DD31" s="239">
        <f t="shared" si="435"/>
        <v>6.2</v>
      </c>
      <c r="DE31" s="484">
        <f t="shared" si="436"/>
        <v>6.2</v>
      </c>
      <c r="DF31" s="484"/>
      <c r="DG31" s="240" t="str">
        <f t="shared" si="437"/>
        <v>C</v>
      </c>
      <c r="DH31" s="241">
        <f t="shared" si="438"/>
        <v>2</v>
      </c>
      <c r="DI31" s="241" t="str">
        <f t="shared" si="439"/>
        <v>2.0</v>
      </c>
      <c r="DJ31" s="242">
        <v>3</v>
      </c>
      <c r="DK31" s="489">
        <v>3</v>
      </c>
      <c r="DL31" s="456"/>
      <c r="DM31" s="46"/>
      <c r="DN31" s="46"/>
      <c r="DO31" s="46"/>
      <c r="DP31" s="46"/>
      <c r="DR31" s="46"/>
      <c r="DS31" s="46"/>
      <c r="DT31" s="46"/>
      <c r="DU31" s="447"/>
      <c r="DV31" s="46"/>
      <c r="DW31" s="47"/>
      <c r="DX31" s="246"/>
      <c r="DY31" s="246"/>
      <c r="DZ31" s="239">
        <f t="shared" si="445"/>
        <v>0</v>
      </c>
      <c r="EA31" s="484">
        <f t="shared" si="446"/>
        <v>0</v>
      </c>
      <c r="EB31" s="484"/>
      <c r="EC31" s="240" t="str">
        <f t="shared" si="447"/>
        <v>F</v>
      </c>
      <c r="ED31" s="241">
        <f t="shared" si="448"/>
        <v>0</v>
      </c>
      <c r="EE31" s="241" t="str">
        <f t="shared" si="449"/>
        <v>0.0</v>
      </c>
      <c r="EF31" s="242">
        <v>2</v>
      </c>
      <c r="EG31" s="312"/>
      <c r="EH31" s="279"/>
      <c r="EI31" s="246"/>
      <c r="EJ31" s="246"/>
      <c r="EK31" s="239">
        <f t="shared" si="450"/>
        <v>0</v>
      </c>
      <c r="EL31" s="484">
        <f t="shared" si="451"/>
        <v>0</v>
      </c>
      <c r="EM31" s="484"/>
      <c r="EN31" s="240" t="str">
        <f t="shared" si="452"/>
        <v>F</v>
      </c>
      <c r="EO31" s="241">
        <f t="shared" si="453"/>
        <v>0</v>
      </c>
      <c r="EP31" s="241" t="str">
        <f t="shared" si="454"/>
        <v>0.0</v>
      </c>
      <c r="EQ31" s="242">
        <v>4</v>
      </c>
      <c r="ER31" s="254"/>
      <c r="ES31" s="279"/>
      <c r="ET31" s="246"/>
      <c r="EU31" s="246"/>
      <c r="EV31" s="239">
        <f t="shared" si="455"/>
        <v>0</v>
      </c>
      <c r="EW31" s="484">
        <f t="shared" si="456"/>
        <v>0</v>
      </c>
      <c r="EX31" s="484"/>
      <c r="EY31" s="240" t="str">
        <f t="shared" si="457"/>
        <v>F</v>
      </c>
      <c r="EZ31" s="241">
        <f t="shared" si="458"/>
        <v>0</v>
      </c>
      <c r="FA31" s="241" t="str">
        <f t="shared" si="459"/>
        <v>0.0</v>
      </c>
      <c r="FB31" s="242">
        <v>2</v>
      </c>
      <c r="FC31" s="254"/>
      <c r="FD31" s="505">
        <v>5.3</v>
      </c>
      <c r="FE31" s="506">
        <v>8</v>
      </c>
      <c r="FF31" s="507"/>
      <c r="FG31" s="239">
        <f t="shared" si="460"/>
        <v>6.9</v>
      </c>
      <c r="FH31" s="484">
        <f t="shared" si="461"/>
        <v>6.9</v>
      </c>
      <c r="FI31" s="484"/>
      <c r="FJ31" s="240" t="str">
        <f t="shared" si="462"/>
        <v>C+</v>
      </c>
      <c r="FK31" s="241">
        <f t="shared" si="463"/>
        <v>2.5</v>
      </c>
      <c r="FL31" s="241" t="str">
        <f t="shared" si="464"/>
        <v>2.5</v>
      </c>
      <c r="FM31" s="242">
        <v>3</v>
      </c>
      <c r="FN31" s="254">
        <v>3</v>
      </c>
      <c r="FO31" s="290"/>
      <c r="FP31" s="246"/>
      <c r="FQ31" s="246"/>
      <c r="FR31" s="239">
        <f t="shared" si="465"/>
        <v>0</v>
      </c>
      <c r="FS31" s="484">
        <f t="shared" si="466"/>
        <v>0</v>
      </c>
      <c r="FT31" s="484"/>
      <c r="FU31" s="240" t="str">
        <f t="shared" si="467"/>
        <v>F</v>
      </c>
      <c r="FV31" s="241">
        <f t="shared" si="468"/>
        <v>0</v>
      </c>
      <c r="FW31" s="241" t="str">
        <f t="shared" si="469"/>
        <v>0.0</v>
      </c>
      <c r="FX31" s="242"/>
      <c r="FY31" s="312"/>
      <c r="FZ31" s="560">
        <f t="shared" si="470"/>
        <v>16</v>
      </c>
      <c r="GA31" s="361">
        <f t="shared" si="471"/>
        <v>0.84375</v>
      </c>
      <c r="GB31" s="362" t="str">
        <f t="shared" si="472"/>
        <v>0.84</v>
      </c>
      <c r="GC31" s="47"/>
      <c r="GD31" s="47"/>
      <c r="GE31" s="47"/>
      <c r="GF31" s="47"/>
      <c r="GG31" s="47"/>
      <c r="GH31" s="259"/>
      <c r="GI31" s="47"/>
      <c r="GJ31" s="47"/>
      <c r="GK31" s="47"/>
    </row>
    <row r="32" spans="1:432" s="22" customFormat="1" ht="20.25" customHeight="1" x14ac:dyDescent="0.25">
      <c r="A32" s="625">
        <v>1</v>
      </c>
      <c r="B32" s="625" t="s">
        <v>23</v>
      </c>
      <c r="C32" s="626" t="s">
        <v>413</v>
      </c>
      <c r="D32" s="271" t="s">
        <v>414</v>
      </c>
      <c r="E32" s="272" t="s">
        <v>415</v>
      </c>
      <c r="F32" s="471" t="s">
        <v>416</v>
      </c>
      <c r="G32" s="52" t="s">
        <v>417</v>
      </c>
      <c r="H32" s="33" t="s">
        <v>28</v>
      </c>
      <c r="I32" s="122" t="s">
        <v>418</v>
      </c>
      <c r="J32" s="128">
        <v>6</v>
      </c>
      <c r="K32" s="129"/>
      <c r="L32" s="15" t="str">
        <f t="shared" si="473"/>
        <v>C</v>
      </c>
      <c r="M32" s="16">
        <f t="shared" si="474"/>
        <v>2</v>
      </c>
      <c r="N32" s="207" t="str">
        <f t="shared" si="475"/>
        <v>2.0</v>
      </c>
      <c r="O32" s="128">
        <v>6.8</v>
      </c>
      <c r="P32" s="129"/>
      <c r="Q32" s="15" t="str">
        <f t="shared" si="476"/>
        <v>C+</v>
      </c>
      <c r="R32" s="16">
        <f t="shared" si="477"/>
        <v>2.5</v>
      </c>
      <c r="S32" s="207" t="str">
        <f t="shared" si="478"/>
        <v>2.5</v>
      </c>
      <c r="T32" s="115">
        <v>7.2</v>
      </c>
      <c r="U32" s="4">
        <v>4</v>
      </c>
      <c r="V32" s="5"/>
      <c r="W32" s="6">
        <f t="shared" si="479"/>
        <v>5.3</v>
      </c>
      <c r="X32" s="7">
        <f t="shared" si="480"/>
        <v>5.3</v>
      </c>
      <c r="Y32" s="104"/>
      <c r="Z32" s="10" t="str">
        <f t="shared" si="481"/>
        <v>D+</v>
      </c>
      <c r="AA32" s="8">
        <f t="shared" si="482"/>
        <v>1.5</v>
      </c>
      <c r="AB32" s="8" t="str">
        <f t="shared" si="483"/>
        <v>1.5</v>
      </c>
      <c r="AC32" s="12">
        <v>3</v>
      </c>
      <c r="AD32" s="112">
        <v>3</v>
      </c>
      <c r="AE32" s="160">
        <v>6.6</v>
      </c>
      <c r="AF32" s="161">
        <v>4</v>
      </c>
      <c r="AG32" s="162"/>
      <c r="AH32" s="163">
        <f t="shared" si="484"/>
        <v>5</v>
      </c>
      <c r="AI32" s="164">
        <f t="shared" si="485"/>
        <v>5</v>
      </c>
      <c r="AJ32" s="164"/>
      <c r="AK32" s="158" t="str">
        <f t="shared" si="486"/>
        <v>D+</v>
      </c>
      <c r="AL32" s="165">
        <f t="shared" si="487"/>
        <v>1.5</v>
      </c>
      <c r="AM32" s="165" t="str">
        <f t="shared" si="488"/>
        <v>1.5</v>
      </c>
      <c r="AN32" s="378">
        <v>3</v>
      </c>
      <c r="AO32" s="314">
        <v>3</v>
      </c>
      <c r="AP32" s="119">
        <v>5.7</v>
      </c>
      <c r="AQ32" s="4">
        <v>5</v>
      </c>
      <c r="AR32" s="5"/>
      <c r="AS32" s="6">
        <f t="shared" si="489"/>
        <v>5.3</v>
      </c>
      <c r="AT32" s="7">
        <f t="shared" si="490"/>
        <v>5.3</v>
      </c>
      <c r="AU32" s="104"/>
      <c r="AV32" s="10" t="str">
        <f t="shared" si="491"/>
        <v>D+</v>
      </c>
      <c r="AW32" s="8">
        <f t="shared" si="492"/>
        <v>1.5</v>
      </c>
      <c r="AX32" s="8" t="str">
        <f t="shared" si="493"/>
        <v>1.5</v>
      </c>
      <c r="AY32" s="12">
        <v>3</v>
      </c>
      <c r="AZ32" s="112">
        <v>3</v>
      </c>
      <c r="BA32" s="115">
        <v>7.8</v>
      </c>
      <c r="BB32" s="4">
        <v>5</v>
      </c>
      <c r="BC32" s="5"/>
      <c r="BD32" s="6">
        <f t="shared" si="494"/>
        <v>6.1</v>
      </c>
      <c r="BE32" s="7">
        <f t="shared" si="495"/>
        <v>6.1</v>
      </c>
      <c r="BF32" s="104"/>
      <c r="BG32" s="10" t="str">
        <f t="shared" si="496"/>
        <v>C</v>
      </c>
      <c r="BH32" s="8">
        <f t="shared" si="497"/>
        <v>2</v>
      </c>
      <c r="BI32" s="8" t="str">
        <f t="shared" si="498"/>
        <v>2.0</v>
      </c>
      <c r="BJ32" s="12">
        <v>4</v>
      </c>
      <c r="BK32" s="112">
        <v>4</v>
      </c>
      <c r="BL32" s="116">
        <v>5.3</v>
      </c>
      <c r="BM32" s="283">
        <v>5</v>
      </c>
      <c r="BN32" s="284"/>
      <c r="BO32" s="40">
        <f t="shared" si="499"/>
        <v>5.0999999999999996</v>
      </c>
      <c r="BP32" s="41">
        <f t="shared" si="500"/>
        <v>5.0999999999999996</v>
      </c>
      <c r="BQ32" s="99"/>
      <c r="BR32" s="15" t="str">
        <f t="shared" si="501"/>
        <v>D+</v>
      </c>
      <c r="BS32" s="16">
        <f t="shared" si="502"/>
        <v>1.5</v>
      </c>
      <c r="BT32" s="16" t="str">
        <f t="shared" si="503"/>
        <v>1.5</v>
      </c>
      <c r="BU32" s="18">
        <v>3</v>
      </c>
      <c r="BV32" s="117">
        <v>3</v>
      </c>
      <c r="BW32" s="116">
        <v>7</v>
      </c>
      <c r="BX32" s="283">
        <v>8</v>
      </c>
      <c r="BY32" s="284"/>
      <c r="BZ32" s="40">
        <f t="shared" si="504"/>
        <v>7.6</v>
      </c>
      <c r="CA32" s="99">
        <f t="shared" si="505"/>
        <v>7.6</v>
      </c>
      <c r="CB32" s="99"/>
      <c r="CC32" s="97" t="str">
        <f t="shared" si="506"/>
        <v>B</v>
      </c>
      <c r="CD32" s="98">
        <f t="shared" si="507"/>
        <v>3</v>
      </c>
      <c r="CE32" s="98" t="str">
        <f t="shared" si="508"/>
        <v>3.0</v>
      </c>
      <c r="CF32" s="18">
        <v>2</v>
      </c>
      <c r="CG32" s="117">
        <v>2</v>
      </c>
      <c r="CH32" s="364">
        <f t="shared" ref="CH32:CH43" si="509">AC32+AN32+AY32+BJ32+BU32+CF32</f>
        <v>18</v>
      </c>
      <c r="CI32" s="363">
        <f t="shared" ref="CI32:CI43" si="510">(AA32*AC32+AL32*AN32+AW32*AY32+BH32*BJ32+BS32*BU32+CD32*CF32)/CH32</f>
        <v>1.7777777777777777</v>
      </c>
      <c r="CJ32" s="355" t="str">
        <f t="shared" ref="CJ32:CJ43" si="511">TEXT(CI32,"0.00")</f>
        <v>1.78</v>
      </c>
      <c r="CK32" s="356" t="str">
        <f t="shared" ref="CK32:CK43" si="512">IF(AND(CI32&lt;0.8),"Cảnh báo KQHT","Lên lớp")</f>
        <v>Lên lớp</v>
      </c>
      <c r="CL32" s="357">
        <f t="shared" ref="CL32:CL43" si="513">AD32+AO32+AZ32+BK32+BV32+CG32</f>
        <v>18</v>
      </c>
      <c r="CM32" s="358">
        <f t="shared" ref="CM32:CM43" si="514" xml:space="preserve"> (AA32*AD32+AL32*AO32+AW32*AZ32+BH32*BK32+BS32*BV32+CD32*CG32)/CL32</f>
        <v>1.7777777777777777</v>
      </c>
      <c r="CN32" s="356" t="str">
        <f t="shared" ref="CN32:CN43" si="515">IF(AND(CM32&lt;1.2),"Cảnh báo KQHT","Lên lớp")</f>
        <v>Lên lớp</v>
      </c>
      <c r="CO32" s="359"/>
      <c r="CP32" s="114"/>
      <c r="CQ32" s="13"/>
      <c r="CR32" s="14"/>
      <c r="CS32" s="40">
        <f t="shared" si="430"/>
        <v>0</v>
      </c>
      <c r="CT32" s="41">
        <f t="shared" si="431"/>
        <v>0</v>
      </c>
      <c r="CU32" s="99"/>
      <c r="CV32" s="15" t="str">
        <f t="shared" si="432"/>
        <v>F</v>
      </c>
      <c r="CW32" s="16">
        <f t="shared" si="433"/>
        <v>0</v>
      </c>
      <c r="CX32" s="16" t="str">
        <f t="shared" si="434"/>
        <v>0.0</v>
      </c>
      <c r="CY32" s="18">
        <v>2</v>
      </c>
      <c r="CZ32" s="117">
        <v>2</v>
      </c>
      <c r="DA32" s="116"/>
      <c r="DB32" s="283"/>
      <c r="DC32" s="14"/>
      <c r="DD32" s="40">
        <f t="shared" si="435"/>
        <v>0</v>
      </c>
      <c r="DE32" s="41">
        <f t="shared" si="436"/>
        <v>0</v>
      </c>
      <c r="DF32" s="99"/>
      <c r="DG32" s="15" t="str">
        <f t="shared" si="437"/>
        <v>F</v>
      </c>
      <c r="DH32" s="16">
        <f t="shared" si="438"/>
        <v>0</v>
      </c>
      <c r="DI32" s="16" t="str">
        <f t="shared" si="439"/>
        <v>0.0</v>
      </c>
      <c r="DJ32" s="18">
        <v>3</v>
      </c>
      <c r="DK32" s="117">
        <v>3</v>
      </c>
      <c r="DL32" s="322">
        <v>1.5</v>
      </c>
      <c r="DM32" s="283"/>
      <c r="DN32" s="284"/>
      <c r="DO32" s="40">
        <f>ROUND((DL32*0.4+DM32*0.6),1)</f>
        <v>0.6</v>
      </c>
      <c r="DP32" s="41">
        <f>ROUND(MAX((DL32*0.4+DM32*0.6),(DL32*0.4+DN32*0.6)),1)</f>
        <v>0.6</v>
      </c>
      <c r="DQ32" s="99"/>
      <c r="DR32" s="15" t="str">
        <f>IF(DP32&gt;=8.5,"A",IF(DP32&gt;=8,"B+",IF(DP32&gt;=7,"B",IF(DP32&gt;=6.5,"C+",IF(DP32&gt;=5.5,"C",IF(DP32&gt;=5,"D+",IF(DP32&gt;=4,"D","F")))))))</f>
        <v>F</v>
      </c>
      <c r="DS32" s="16">
        <f>IF(DR32="A",4,IF(DR32="B+",3.5,IF(DR32="B",3,IF(DR32="C+",2.5,IF(DR32="C",2,IF(DR32="D+",1.5,IF(DR32="D",1,0)))))))</f>
        <v>0</v>
      </c>
      <c r="DT32" s="16" t="str">
        <f>TEXT(DS32,"0.0")</f>
        <v>0.0</v>
      </c>
      <c r="DU32" s="18">
        <v>2</v>
      </c>
      <c r="DV32" s="117">
        <v>2</v>
      </c>
      <c r="DW32" s="408"/>
      <c r="DX32" s="345"/>
      <c r="DY32" s="341"/>
      <c r="DZ32" s="6">
        <f t="shared" si="445"/>
        <v>0</v>
      </c>
      <c r="EA32" s="7">
        <f t="shared" si="446"/>
        <v>0</v>
      </c>
      <c r="EB32" s="104"/>
      <c r="EC32" s="10" t="str">
        <f t="shared" si="447"/>
        <v>F</v>
      </c>
      <c r="ED32" s="8">
        <f t="shared" si="448"/>
        <v>0</v>
      </c>
      <c r="EE32" s="8" t="str">
        <f t="shared" si="449"/>
        <v>0.0</v>
      </c>
      <c r="EF32" s="12">
        <v>2</v>
      </c>
      <c r="EG32" s="110">
        <v>2</v>
      </c>
      <c r="EH32" s="243"/>
      <c r="EI32" s="344"/>
      <c r="EJ32" s="244"/>
      <c r="EK32" s="6">
        <f t="shared" si="450"/>
        <v>0</v>
      </c>
      <c r="EL32" s="7">
        <f t="shared" si="451"/>
        <v>0</v>
      </c>
      <c r="EM32" s="104"/>
      <c r="EN32" s="10" t="str">
        <f t="shared" si="452"/>
        <v>F</v>
      </c>
      <c r="EO32" s="8">
        <f t="shared" si="453"/>
        <v>0</v>
      </c>
      <c r="EP32" s="8" t="str">
        <f t="shared" si="454"/>
        <v>0.0</v>
      </c>
      <c r="EQ32" s="12">
        <v>4</v>
      </c>
      <c r="ER32" s="110">
        <v>4</v>
      </c>
      <c r="ES32" s="243"/>
      <c r="ET32" s="420"/>
      <c r="EU32" s="334"/>
      <c r="EV32" s="6">
        <f t="shared" si="455"/>
        <v>0</v>
      </c>
      <c r="EW32" s="7">
        <f t="shared" si="456"/>
        <v>0</v>
      </c>
      <c r="EX32" s="104"/>
      <c r="EY32" s="10" t="str">
        <f t="shared" si="457"/>
        <v>F</v>
      </c>
      <c r="EZ32" s="8">
        <f t="shared" si="458"/>
        <v>0</v>
      </c>
      <c r="FA32" s="8" t="str">
        <f t="shared" si="459"/>
        <v>0.0</v>
      </c>
      <c r="FB32" s="12">
        <v>2</v>
      </c>
      <c r="FC32" s="110">
        <v>2</v>
      </c>
      <c r="FD32" s="408"/>
      <c r="FE32" s="409"/>
      <c r="FF32" s="5"/>
      <c r="FG32" s="6">
        <f t="shared" si="460"/>
        <v>0</v>
      </c>
      <c r="FH32" s="7">
        <f t="shared" si="461"/>
        <v>0</v>
      </c>
      <c r="FI32" s="104"/>
      <c r="FJ32" s="10" t="str">
        <f t="shared" si="462"/>
        <v>F</v>
      </c>
      <c r="FK32" s="8">
        <f t="shared" si="463"/>
        <v>0</v>
      </c>
      <c r="FL32" s="8" t="str">
        <f t="shared" si="464"/>
        <v>0.0</v>
      </c>
      <c r="FM32" s="12">
        <v>3</v>
      </c>
      <c r="FN32" s="110">
        <v>3</v>
      </c>
      <c r="FO32" s="243"/>
      <c r="FP32" s="344"/>
      <c r="FQ32" s="244"/>
      <c r="FR32" s="6">
        <f t="shared" si="465"/>
        <v>0</v>
      </c>
      <c r="FS32" s="7">
        <f t="shared" si="466"/>
        <v>0</v>
      </c>
      <c r="FT32" s="104"/>
      <c r="FU32" s="10" t="str">
        <f t="shared" si="467"/>
        <v>F</v>
      </c>
      <c r="FV32" s="8">
        <f t="shared" si="468"/>
        <v>0</v>
      </c>
      <c r="FW32" s="8" t="str">
        <f t="shared" si="469"/>
        <v>0.0</v>
      </c>
      <c r="FX32" s="12">
        <v>3</v>
      </c>
      <c r="FY32" s="110">
        <v>3</v>
      </c>
      <c r="FZ32" s="410"/>
      <c r="OJ32" s="1087"/>
      <c r="OK32" s="1087"/>
      <c r="OL32" s="1087"/>
      <c r="OM32" s="1087"/>
    </row>
    <row r="33" spans="1:403" s="48" customFormat="1" ht="20.25" customHeight="1" x14ac:dyDescent="0.25">
      <c r="A33" s="625">
        <v>26</v>
      </c>
      <c r="B33" s="625" t="s">
        <v>23</v>
      </c>
      <c r="C33" s="626" t="s">
        <v>419</v>
      </c>
      <c r="D33" s="271" t="s">
        <v>420</v>
      </c>
      <c r="E33" s="272" t="s">
        <v>421</v>
      </c>
      <c r="F33" s="471" t="s">
        <v>416</v>
      </c>
      <c r="G33" s="52" t="s">
        <v>422</v>
      </c>
      <c r="H33" s="36" t="s">
        <v>28</v>
      </c>
      <c r="I33" s="123" t="s">
        <v>407</v>
      </c>
      <c r="J33" s="120">
        <v>5.8</v>
      </c>
      <c r="K33" s="293"/>
      <c r="L33" s="10" t="str">
        <f t="shared" si="473"/>
        <v>C</v>
      </c>
      <c r="M33" s="8">
        <f t="shared" si="474"/>
        <v>2</v>
      </c>
      <c r="N33" s="208" t="str">
        <f t="shared" si="475"/>
        <v>2.0</v>
      </c>
      <c r="O33" s="120">
        <v>7</v>
      </c>
      <c r="P33" s="293"/>
      <c r="Q33" s="10" t="str">
        <f t="shared" si="476"/>
        <v>B</v>
      </c>
      <c r="R33" s="8">
        <f t="shared" si="477"/>
        <v>3</v>
      </c>
      <c r="S33" s="208" t="str">
        <f t="shared" si="478"/>
        <v>3.0</v>
      </c>
      <c r="T33" s="120">
        <v>7</v>
      </c>
      <c r="U33" s="21">
        <v>4</v>
      </c>
      <c r="V33" s="27"/>
      <c r="W33" s="6">
        <f t="shared" si="479"/>
        <v>5.2</v>
      </c>
      <c r="X33" s="7">
        <f t="shared" si="480"/>
        <v>5.2</v>
      </c>
      <c r="Y33" s="104"/>
      <c r="Z33" s="10" t="str">
        <f t="shared" si="481"/>
        <v>D+</v>
      </c>
      <c r="AA33" s="8">
        <f t="shared" si="482"/>
        <v>1.5</v>
      </c>
      <c r="AB33" s="8" t="str">
        <f t="shared" si="483"/>
        <v>1.5</v>
      </c>
      <c r="AC33" s="12">
        <v>3</v>
      </c>
      <c r="AD33" s="112">
        <v>3</v>
      </c>
      <c r="AE33" s="264">
        <v>2.2000000000000002</v>
      </c>
      <c r="AF33" s="21"/>
      <c r="AG33" s="27"/>
      <c r="AH33" s="163">
        <f t="shared" si="484"/>
        <v>0.9</v>
      </c>
      <c r="AI33" s="164">
        <f t="shared" si="485"/>
        <v>0.9</v>
      </c>
      <c r="AJ33" s="164"/>
      <c r="AK33" s="158" t="str">
        <f t="shared" si="486"/>
        <v>F</v>
      </c>
      <c r="AL33" s="165">
        <f t="shared" si="487"/>
        <v>0</v>
      </c>
      <c r="AM33" s="165" t="str">
        <f t="shared" si="488"/>
        <v>0.0</v>
      </c>
      <c r="AN33" s="378">
        <v>3</v>
      </c>
      <c r="AO33" s="314"/>
      <c r="AP33" s="120">
        <v>5</v>
      </c>
      <c r="AQ33" s="21">
        <v>5</v>
      </c>
      <c r="AR33" s="27"/>
      <c r="AS33" s="6">
        <f t="shared" si="489"/>
        <v>5</v>
      </c>
      <c r="AT33" s="7">
        <f t="shared" si="490"/>
        <v>5</v>
      </c>
      <c r="AU33" s="104"/>
      <c r="AV33" s="10" t="str">
        <f t="shared" si="491"/>
        <v>D+</v>
      </c>
      <c r="AW33" s="8">
        <f t="shared" si="492"/>
        <v>1.5</v>
      </c>
      <c r="AX33" s="8" t="str">
        <f t="shared" si="493"/>
        <v>1.5</v>
      </c>
      <c r="AY33" s="12">
        <v>3</v>
      </c>
      <c r="AZ33" s="112">
        <v>3</v>
      </c>
      <c r="BA33" s="243">
        <v>6</v>
      </c>
      <c r="BB33" s="244">
        <v>4</v>
      </c>
      <c r="BC33" s="416">
        <v>5</v>
      </c>
      <c r="BD33" s="6">
        <f t="shared" si="494"/>
        <v>4.8</v>
      </c>
      <c r="BE33" s="7">
        <f t="shared" si="495"/>
        <v>5.4</v>
      </c>
      <c r="BF33" s="104"/>
      <c r="BG33" s="10" t="str">
        <f t="shared" si="496"/>
        <v>D+</v>
      </c>
      <c r="BH33" s="8">
        <f t="shared" si="497"/>
        <v>1.5</v>
      </c>
      <c r="BI33" s="8" t="str">
        <f t="shared" si="498"/>
        <v>1.5</v>
      </c>
      <c r="BJ33" s="12">
        <v>4</v>
      </c>
      <c r="BK33" s="112">
        <v>4</v>
      </c>
      <c r="BL33" s="243">
        <v>5</v>
      </c>
      <c r="BM33" s="244">
        <v>2</v>
      </c>
      <c r="BN33" s="244">
        <v>5</v>
      </c>
      <c r="BO33" s="6">
        <f t="shared" si="499"/>
        <v>3.2</v>
      </c>
      <c r="BP33" s="7">
        <f t="shared" si="500"/>
        <v>5</v>
      </c>
      <c r="BQ33" s="104"/>
      <c r="BR33" s="10" t="str">
        <f t="shared" si="501"/>
        <v>D+</v>
      </c>
      <c r="BS33" s="8">
        <f t="shared" si="502"/>
        <v>1.5</v>
      </c>
      <c r="BT33" s="8" t="str">
        <f t="shared" si="503"/>
        <v>1.5</v>
      </c>
      <c r="BU33" s="12">
        <v>3</v>
      </c>
      <c r="BV33" s="110">
        <v>3</v>
      </c>
      <c r="BW33" s="243">
        <v>7.7</v>
      </c>
      <c r="BX33" s="334">
        <v>7</v>
      </c>
      <c r="BY33" s="334"/>
      <c r="BZ33" s="6">
        <f t="shared" si="504"/>
        <v>7.3</v>
      </c>
      <c r="CA33" s="104">
        <f t="shared" si="505"/>
        <v>7.3</v>
      </c>
      <c r="CB33" s="104"/>
      <c r="CC33" s="102" t="str">
        <f t="shared" si="506"/>
        <v>B</v>
      </c>
      <c r="CD33" s="103">
        <f t="shared" si="507"/>
        <v>3</v>
      </c>
      <c r="CE33" s="103" t="str">
        <f t="shared" si="508"/>
        <v>3.0</v>
      </c>
      <c r="CF33" s="12">
        <v>2</v>
      </c>
      <c r="CG33" s="110">
        <v>2</v>
      </c>
      <c r="CH33" s="365">
        <f t="shared" si="509"/>
        <v>18</v>
      </c>
      <c r="CI33" s="363">
        <f t="shared" si="510"/>
        <v>1.4166666666666667</v>
      </c>
      <c r="CJ33" s="355" t="str">
        <f t="shared" si="511"/>
        <v>1.42</v>
      </c>
      <c r="CK33" s="356" t="str">
        <f t="shared" si="512"/>
        <v>Lên lớp</v>
      </c>
      <c r="CL33" s="357">
        <f t="shared" si="513"/>
        <v>15</v>
      </c>
      <c r="CM33" s="358">
        <f t="shared" si="514"/>
        <v>1.7</v>
      </c>
      <c r="CN33" s="356" t="str">
        <f t="shared" si="515"/>
        <v>Lên lớp</v>
      </c>
      <c r="CO33" s="26"/>
      <c r="CP33" s="412"/>
      <c r="CQ33" s="27"/>
      <c r="CR33" s="27"/>
      <c r="CS33" s="27"/>
      <c r="CT33" s="27"/>
      <c r="CU33" s="196"/>
      <c r="CV33" s="27"/>
      <c r="CW33" s="27"/>
      <c r="CX33" s="27"/>
      <c r="CY33" s="12">
        <v>2</v>
      </c>
      <c r="CZ33" s="413"/>
      <c r="DA33" s="412"/>
      <c r="DB33" s="27"/>
      <c r="DC33" s="27"/>
      <c r="DD33" s="27"/>
      <c r="DE33" s="27"/>
      <c r="DF33" s="196"/>
      <c r="DG33" s="27"/>
      <c r="DH33" s="27"/>
      <c r="DI33" s="27"/>
      <c r="DJ33" s="12">
        <v>3</v>
      </c>
      <c r="DK33" s="413"/>
      <c r="DL33" s="287">
        <v>0</v>
      </c>
      <c r="DM33" s="27"/>
      <c r="DN33" s="27"/>
      <c r="DO33" s="27"/>
      <c r="DP33" s="27"/>
      <c r="DQ33" s="196"/>
      <c r="DR33" s="27"/>
      <c r="DS33" s="27"/>
      <c r="DT33" s="27"/>
      <c r="DU33" s="12">
        <v>2</v>
      </c>
      <c r="DV33" s="413"/>
      <c r="DW33" s="412"/>
      <c r="DX33" s="27"/>
      <c r="DY33" s="27"/>
      <c r="DZ33" s="27"/>
      <c r="EA33" s="27"/>
      <c r="EB33" s="196"/>
      <c r="EC33" s="27"/>
      <c r="ED33" s="27"/>
      <c r="EE33" s="27"/>
      <c r="EF33" s="12">
        <v>2</v>
      </c>
      <c r="EG33" s="413"/>
      <c r="EH33" s="412"/>
      <c r="EI33" s="27"/>
      <c r="EJ33" s="27"/>
      <c r="EK33" s="27"/>
      <c r="EL33" s="27"/>
      <c r="EM33" s="196"/>
      <c r="EN33" s="27"/>
      <c r="EO33" s="27"/>
      <c r="EP33" s="27"/>
      <c r="EQ33" s="12">
        <v>4</v>
      </c>
      <c r="ER33" s="413"/>
      <c r="ES33" s="412"/>
      <c r="ET33" s="27"/>
      <c r="EU33" s="27"/>
      <c r="EV33" s="27"/>
      <c r="EW33" s="27"/>
      <c r="EX33" s="196"/>
      <c r="EY33" s="27"/>
      <c r="EZ33" s="27"/>
      <c r="FA33" s="27"/>
      <c r="FB33" s="12">
        <v>2</v>
      </c>
      <c r="FC33" s="413"/>
      <c r="FD33" s="412"/>
      <c r="FE33" s="27"/>
      <c r="FF33" s="27"/>
      <c r="FG33" s="27"/>
      <c r="FH33" s="27"/>
      <c r="FI33" s="196"/>
      <c r="FJ33" s="27"/>
      <c r="FK33" s="27"/>
      <c r="FL33" s="27"/>
      <c r="FM33" s="12">
        <v>3</v>
      </c>
      <c r="FN33" s="413"/>
      <c r="FO33" s="412"/>
      <c r="FP33" s="27"/>
      <c r="FQ33" s="27"/>
      <c r="FR33" s="27"/>
      <c r="FS33" s="27"/>
      <c r="FT33" s="196"/>
      <c r="FU33" s="27"/>
      <c r="FV33" s="27"/>
      <c r="FW33" s="27"/>
      <c r="FX33" s="12">
        <v>3</v>
      </c>
      <c r="FY33" s="413"/>
      <c r="GH33" s="445"/>
      <c r="GQ33" s="445"/>
      <c r="HB33" s="445"/>
      <c r="HM33" s="445"/>
      <c r="HX33" s="445"/>
      <c r="II33" s="445"/>
      <c r="IT33" s="445"/>
      <c r="JE33" s="445"/>
      <c r="JP33" s="445"/>
      <c r="KA33" s="445"/>
      <c r="KO33" s="445"/>
      <c r="KR33" s="445"/>
      <c r="KV33" s="445"/>
      <c r="KW33" s="445"/>
      <c r="KX33" s="445"/>
      <c r="KY33" s="445"/>
      <c r="KZ33" s="445"/>
      <c r="LA33" s="445"/>
      <c r="LB33" s="445"/>
      <c r="LC33" s="445"/>
      <c r="LD33" s="445"/>
      <c r="LE33" s="445"/>
      <c r="LF33" s="445"/>
      <c r="LG33" s="445"/>
      <c r="LH33" s="445"/>
      <c r="LI33" s="445"/>
      <c r="LJ33" s="445"/>
      <c r="LK33" s="445"/>
      <c r="LL33" s="445"/>
      <c r="LM33" s="445"/>
      <c r="LN33" s="445"/>
      <c r="LO33" s="445"/>
      <c r="LP33" s="445"/>
      <c r="LQ33" s="445"/>
      <c r="LR33" s="445"/>
      <c r="LS33" s="445"/>
      <c r="LT33" s="445"/>
      <c r="LU33" s="445"/>
      <c r="LV33" s="445"/>
      <c r="LW33" s="445"/>
      <c r="LX33" s="445"/>
      <c r="LY33" s="445"/>
      <c r="LZ33" s="445"/>
      <c r="MA33" s="445"/>
      <c r="MB33" s="445"/>
      <c r="OJ33" s="1086"/>
      <c r="OK33" s="1086"/>
      <c r="OL33" s="1086"/>
      <c r="OM33" s="1086"/>
    </row>
    <row r="34" spans="1:403" s="48" customFormat="1" ht="20.25" customHeight="1" x14ac:dyDescent="0.25">
      <c r="A34" s="625">
        <v>25</v>
      </c>
      <c r="B34" s="625" t="s">
        <v>23</v>
      </c>
      <c r="C34" s="626" t="s">
        <v>423</v>
      </c>
      <c r="D34" s="632" t="s">
        <v>424</v>
      </c>
      <c r="E34" s="633" t="s">
        <v>425</v>
      </c>
      <c r="F34" s="471" t="s">
        <v>416</v>
      </c>
      <c r="G34" s="52" t="s">
        <v>426</v>
      </c>
      <c r="H34" s="36" t="s">
        <v>34</v>
      </c>
      <c r="I34" s="123" t="s">
        <v>190</v>
      </c>
      <c r="J34" s="120"/>
      <c r="K34" s="293"/>
      <c r="L34" s="10" t="str">
        <f t="shared" si="473"/>
        <v>F</v>
      </c>
      <c r="M34" s="8">
        <f t="shared" si="474"/>
        <v>0</v>
      </c>
      <c r="N34" s="208" t="str">
        <f t="shared" si="475"/>
        <v>0.0</v>
      </c>
      <c r="O34" s="120">
        <v>7.2</v>
      </c>
      <c r="P34" s="293"/>
      <c r="Q34" s="10" t="str">
        <f t="shared" si="476"/>
        <v>B</v>
      </c>
      <c r="R34" s="8">
        <f t="shared" si="477"/>
        <v>3</v>
      </c>
      <c r="S34" s="208" t="str">
        <f t="shared" si="478"/>
        <v>3.0</v>
      </c>
      <c r="T34" s="274">
        <v>2.8</v>
      </c>
      <c r="U34" s="21"/>
      <c r="V34" s="27"/>
      <c r="W34" s="6">
        <f t="shared" si="479"/>
        <v>1.1000000000000001</v>
      </c>
      <c r="X34" s="7">
        <f t="shared" si="480"/>
        <v>1.1000000000000001</v>
      </c>
      <c r="Y34" s="104"/>
      <c r="Z34" s="10" t="str">
        <f t="shared" si="481"/>
        <v>F</v>
      </c>
      <c r="AA34" s="8">
        <f t="shared" si="482"/>
        <v>0</v>
      </c>
      <c r="AB34" s="8" t="str">
        <f t="shared" si="483"/>
        <v>0.0</v>
      </c>
      <c r="AC34" s="12">
        <v>3</v>
      </c>
      <c r="AD34" s="112"/>
      <c r="AE34" s="274">
        <v>4.2</v>
      </c>
      <c r="AF34" s="21"/>
      <c r="AG34" s="27"/>
      <c r="AH34" s="163">
        <f t="shared" si="484"/>
        <v>1.7</v>
      </c>
      <c r="AI34" s="164">
        <f t="shared" si="485"/>
        <v>1.7</v>
      </c>
      <c r="AJ34" s="164"/>
      <c r="AK34" s="158" t="str">
        <f t="shared" si="486"/>
        <v>F</v>
      </c>
      <c r="AL34" s="165">
        <f t="shared" si="487"/>
        <v>0</v>
      </c>
      <c r="AM34" s="165" t="str">
        <f t="shared" si="488"/>
        <v>0.0</v>
      </c>
      <c r="AN34" s="378">
        <v>3</v>
      </c>
      <c r="AO34" s="314"/>
      <c r="AP34" s="274">
        <v>2.5</v>
      </c>
      <c r="AQ34" s="21"/>
      <c r="AR34" s="27"/>
      <c r="AS34" s="6">
        <f t="shared" si="489"/>
        <v>1</v>
      </c>
      <c r="AT34" s="7">
        <f t="shared" si="490"/>
        <v>1</v>
      </c>
      <c r="AU34" s="104"/>
      <c r="AV34" s="10" t="str">
        <f t="shared" si="491"/>
        <v>F</v>
      </c>
      <c r="AW34" s="8">
        <f t="shared" si="492"/>
        <v>0</v>
      </c>
      <c r="AX34" s="8" t="str">
        <f t="shared" si="493"/>
        <v>0.0</v>
      </c>
      <c r="AY34" s="12">
        <v>3</v>
      </c>
      <c r="AZ34" s="112"/>
      <c r="BA34" s="243">
        <v>5.2</v>
      </c>
      <c r="BB34" s="315"/>
      <c r="BC34" s="27"/>
      <c r="BD34" s="6">
        <f t="shared" si="494"/>
        <v>2.1</v>
      </c>
      <c r="BE34" s="7">
        <f t="shared" si="495"/>
        <v>2.1</v>
      </c>
      <c r="BF34" s="104"/>
      <c r="BG34" s="10" t="str">
        <f t="shared" si="496"/>
        <v>F</v>
      </c>
      <c r="BH34" s="8">
        <f t="shared" si="497"/>
        <v>0</v>
      </c>
      <c r="BI34" s="8" t="str">
        <f t="shared" si="498"/>
        <v>0.0</v>
      </c>
      <c r="BJ34" s="12">
        <v>4</v>
      </c>
      <c r="BK34" s="112"/>
      <c r="BL34" s="248">
        <v>0</v>
      </c>
      <c r="BM34" s="244"/>
      <c r="BN34" s="244"/>
      <c r="BO34" s="6">
        <f t="shared" si="499"/>
        <v>0</v>
      </c>
      <c r="BP34" s="7">
        <f t="shared" si="500"/>
        <v>0</v>
      </c>
      <c r="BQ34" s="104"/>
      <c r="BR34" s="10" t="str">
        <f t="shared" si="501"/>
        <v>F</v>
      </c>
      <c r="BS34" s="8">
        <f t="shared" si="502"/>
        <v>0</v>
      </c>
      <c r="BT34" s="8" t="str">
        <f t="shared" si="503"/>
        <v>0.0</v>
      </c>
      <c r="BU34" s="12">
        <v>3</v>
      </c>
      <c r="BV34" s="110"/>
      <c r="BW34" s="248">
        <v>0</v>
      </c>
      <c r="BX34" s="334"/>
      <c r="BY34" s="334"/>
      <c r="BZ34" s="6">
        <f t="shared" si="504"/>
        <v>0</v>
      </c>
      <c r="CA34" s="104">
        <f t="shared" si="505"/>
        <v>0</v>
      </c>
      <c r="CB34" s="104"/>
      <c r="CC34" s="102" t="str">
        <f t="shared" si="506"/>
        <v>F</v>
      </c>
      <c r="CD34" s="103">
        <f t="shared" si="507"/>
        <v>0</v>
      </c>
      <c r="CE34" s="103" t="str">
        <f t="shared" si="508"/>
        <v>0.0</v>
      </c>
      <c r="CF34" s="12">
        <v>2</v>
      </c>
      <c r="CG34" s="110"/>
      <c r="CH34" s="365">
        <f t="shared" si="509"/>
        <v>18</v>
      </c>
      <c r="CI34" s="363">
        <f t="shared" si="510"/>
        <v>0</v>
      </c>
      <c r="CJ34" s="355" t="str">
        <f t="shared" si="511"/>
        <v>0.00</v>
      </c>
      <c r="CK34" s="442" t="str">
        <f t="shared" si="512"/>
        <v>Cảnh báo KQHT</v>
      </c>
      <c r="CL34" s="357">
        <f t="shared" si="513"/>
        <v>0</v>
      </c>
      <c r="CM34" s="358" t="e">
        <f t="shared" si="514"/>
        <v>#DIV/0!</v>
      </c>
      <c r="CN34" s="356" t="e">
        <f t="shared" si="515"/>
        <v>#DIV/0!</v>
      </c>
      <c r="CO34" s="26"/>
      <c r="CP34" s="412"/>
      <c r="CQ34" s="27"/>
      <c r="CR34" s="27"/>
      <c r="CS34" s="27"/>
      <c r="CT34" s="27"/>
      <c r="CU34" s="196"/>
      <c r="CV34" s="27"/>
      <c r="CW34" s="27"/>
      <c r="CX34" s="27"/>
      <c r="CY34" s="12">
        <v>2</v>
      </c>
      <c r="CZ34" s="413"/>
      <c r="DA34" s="412"/>
      <c r="DB34" s="27"/>
      <c r="DC34" s="27"/>
      <c r="DD34" s="27"/>
      <c r="DE34" s="27"/>
      <c r="DF34" s="196"/>
      <c r="DG34" s="27"/>
      <c r="DH34" s="27"/>
      <c r="DI34" s="27"/>
      <c r="DJ34" s="12">
        <v>3</v>
      </c>
      <c r="DK34" s="413"/>
      <c r="DL34" s="285"/>
      <c r="DM34" s="27"/>
      <c r="DN34" s="27"/>
      <c r="DO34" s="27"/>
      <c r="DP34" s="27"/>
      <c r="DQ34" s="196"/>
      <c r="DR34" s="27"/>
      <c r="DS34" s="27"/>
      <c r="DT34" s="27"/>
      <c r="DU34" s="12">
        <v>2</v>
      </c>
      <c r="DV34" s="413"/>
      <c r="DW34" s="412"/>
      <c r="DX34" s="27"/>
      <c r="DY34" s="27"/>
      <c r="DZ34" s="27"/>
      <c r="EA34" s="27"/>
      <c r="EB34" s="196"/>
      <c r="EC34" s="27"/>
      <c r="ED34" s="27"/>
      <c r="EE34" s="27"/>
      <c r="EF34" s="12">
        <v>2</v>
      </c>
      <c r="EG34" s="413"/>
      <c r="EH34" s="412"/>
      <c r="EI34" s="27"/>
      <c r="EJ34" s="27"/>
      <c r="EK34" s="27"/>
      <c r="EL34" s="27"/>
      <c r="EM34" s="196"/>
      <c r="EN34" s="27"/>
      <c r="EO34" s="27"/>
      <c r="EP34" s="27"/>
      <c r="EQ34" s="12">
        <v>4</v>
      </c>
      <c r="ER34" s="413"/>
      <c r="ES34" s="412"/>
      <c r="ET34" s="27"/>
      <c r="EU34" s="27"/>
      <c r="EV34" s="27"/>
      <c r="EW34" s="27"/>
      <c r="EX34" s="196"/>
      <c r="EY34" s="27"/>
      <c r="EZ34" s="27"/>
      <c r="FA34" s="27"/>
      <c r="FB34" s="12">
        <v>2</v>
      </c>
      <c r="FC34" s="413"/>
      <c r="FD34" s="412"/>
      <c r="FE34" s="27"/>
      <c r="FF34" s="27"/>
      <c r="FG34" s="27"/>
      <c r="FH34" s="27"/>
      <c r="FI34" s="196"/>
      <c r="FJ34" s="27"/>
      <c r="FK34" s="27"/>
      <c r="FL34" s="27"/>
      <c r="FM34" s="12">
        <v>3</v>
      </c>
      <c r="FN34" s="413"/>
      <c r="FO34" s="412"/>
      <c r="FP34" s="27"/>
      <c r="FQ34" s="27"/>
      <c r="FR34" s="27"/>
      <c r="FS34" s="27"/>
      <c r="FT34" s="196"/>
      <c r="FU34" s="27"/>
      <c r="FV34" s="27"/>
      <c r="FW34" s="27"/>
      <c r="FX34" s="12">
        <v>3</v>
      </c>
      <c r="FY34" s="413"/>
      <c r="GH34" s="445"/>
      <c r="GQ34" s="445"/>
      <c r="HB34" s="445"/>
      <c r="HM34" s="445"/>
      <c r="HX34" s="445"/>
      <c r="II34" s="445"/>
      <c r="IT34" s="445"/>
      <c r="JE34" s="445"/>
      <c r="JP34" s="445"/>
      <c r="KA34" s="445"/>
      <c r="KO34" s="445"/>
      <c r="KR34" s="445"/>
      <c r="KV34" s="445"/>
      <c r="KW34" s="445"/>
      <c r="KX34" s="445"/>
      <c r="KY34" s="445"/>
      <c r="KZ34" s="445"/>
      <c r="LA34" s="445"/>
      <c r="LB34" s="445"/>
      <c r="LC34" s="445"/>
      <c r="LD34" s="445"/>
      <c r="LE34" s="445"/>
      <c r="LF34" s="445"/>
      <c r="LG34" s="445"/>
      <c r="LH34" s="445"/>
      <c r="LI34" s="445"/>
      <c r="LJ34" s="445"/>
      <c r="LK34" s="445"/>
      <c r="LL34" s="445"/>
      <c r="LM34" s="445"/>
      <c r="LN34" s="445"/>
      <c r="LO34" s="445"/>
      <c r="LP34" s="445"/>
      <c r="LQ34" s="445"/>
      <c r="LR34" s="445"/>
      <c r="LS34" s="445"/>
      <c r="LT34" s="445"/>
      <c r="LU34" s="445"/>
      <c r="LV34" s="445"/>
      <c r="LW34" s="445"/>
      <c r="LX34" s="445"/>
      <c r="LY34" s="445"/>
      <c r="LZ34" s="445"/>
      <c r="MA34" s="445"/>
      <c r="MB34" s="445"/>
      <c r="OJ34" s="1086"/>
      <c r="OK34" s="1086"/>
      <c r="OL34" s="1086"/>
      <c r="OM34" s="1086"/>
    </row>
    <row r="35" spans="1:403" ht="20.25" customHeight="1" x14ac:dyDescent="0.25">
      <c r="A35" s="625">
        <v>33</v>
      </c>
      <c r="B35" s="625" t="s">
        <v>23</v>
      </c>
      <c r="C35" s="626" t="s">
        <v>427</v>
      </c>
      <c r="D35" s="632" t="s">
        <v>428</v>
      </c>
      <c r="E35" s="633" t="s">
        <v>132</v>
      </c>
      <c r="F35" s="471" t="s">
        <v>416</v>
      </c>
      <c r="G35" s="52" t="s">
        <v>429</v>
      </c>
      <c r="H35" s="36" t="s">
        <v>28</v>
      </c>
      <c r="I35" s="123" t="s">
        <v>430</v>
      </c>
      <c r="J35" s="118"/>
      <c r="K35" s="237"/>
      <c r="L35" s="10" t="str">
        <f t="shared" si="473"/>
        <v>F</v>
      </c>
      <c r="M35" s="8">
        <f t="shared" si="474"/>
        <v>0</v>
      </c>
      <c r="N35" s="208" t="str">
        <f t="shared" si="475"/>
        <v>0.0</v>
      </c>
      <c r="O35" s="118">
        <v>6.8</v>
      </c>
      <c r="P35" s="237"/>
      <c r="Q35" s="10" t="str">
        <f t="shared" si="476"/>
        <v>C+</v>
      </c>
      <c r="R35" s="8">
        <f t="shared" si="477"/>
        <v>2.5</v>
      </c>
      <c r="S35" s="208" t="str">
        <f t="shared" si="478"/>
        <v>2.5</v>
      </c>
      <c r="T35" s="118"/>
      <c r="U35" s="21"/>
      <c r="V35" s="20"/>
      <c r="W35" s="6">
        <f t="shared" si="479"/>
        <v>0</v>
      </c>
      <c r="X35" s="7">
        <f t="shared" si="480"/>
        <v>0</v>
      </c>
      <c r="Y35" s="104"/>
      <c r="Z35" s="10" t="str">
        <f t="shared" si="481"/>
        <v>F</v>
      </c>
      <c r="AA35" s="8">
        <f t="shared" si="482"/>
        <v>0</v>
      </c>
      <c r="AB35" s="8" t="str">
        <f t="shared" si="483"/>
        <v>0.0</v>
      </c>
      <c r="AC35" s="12">
        <v>3</v>
      </c>
      <c r="AD35" s="112"/>
      <c r="AE35" s="265">
        <v>0</v>
      </c>
      <c r="AF35" s="244"/>
      <c r="AG35" s="20"/>
      <c r="AH35" s="163">
        <f t="shared" si="484"/>
        <v>0</v>
      </c>
      <c r="AI35" s="164">
        <f t="shared" si="485"/>
        <v>0</v>
      </c>
      <c r="AJ35" s="164"/>
      <c r="AK35" s="158" t="str">
        <f t="shared" si="486"/>
        <v>F</v>
      </c>
      <c r="AL35" s="165">
        <f t="shared" si="487"/>
        <v>0</v>
      </c>
      <c r="AM35" s="165" t="str">
        <f t="shared" si="488"/>
        <v>0.0</v>
      </c>
      <c r="AN35" s="378">
        <v>3</v>
      </c>
      <c r="AO35" s="314"/>
      <c r="AP35" s="274">
        <v>0</v>
      </c>
      <c r="AQ35" s="21"/>
      <c r="AR35" s="20"/>
      <c r="AS35" s="6">
        <f t="shared" si="489"/>
        <v>0</v>
      </c>
      <c r="AT35" s="7">
        <f t="shared" si="490"/>
        <v>0</v>
      </c>
      <c r="AU35" s="104"/>
      <c r="AV35" s="10" t="str">
        <f t="shared" si="491"/>
        <v>F</v>
      </c>
      <c r="AW35" s="8">
        <f t="shared" si="492"/>
        <v>0</v>
      </c>
      <c r="AX35" s="8" t="str">
        <f t="shared" si="493"/>
        <v>0.0</v>
      </c>
      <c r="AY35" s="12">
        <v>3</v>
      </c>
      <c r="AZ35" s="112"/>
      <c r="BA35" s="248">
        <v>0</v>
      </c>
      <c r="BB35" s="244"/>
      <c r="BC35" s="20"/>
      <c r="BD35" s="6">
        <f t="shared" si="494"/>
        <v>0</v>
      </c>
      <c r="BE35" s="7">
        <f t="shared" si="495"/>
        <v>0</v>
      </c>
      <c r="BF35" s="104"/>
      <c r="BG35" s="10" t="str">
        <f t="shared" si="496"/>
        <v>F</v>
      </c>
      <c r="BH35" s="8">
        <f t="shared" si="497"/>
        <v>0</v>
      </c>
      <c r="BI35" s="8" t="str">
        <f t="shared" si="498"/>
        <v>0.0</v>
      </c>
      <c r="BJ35" s="12">
        <v>4</v>
      </c>
      <c r="BK35" s="112"/>
      <c r="BL35" s="248">
        <v>0</v>
      </c>
      <c r="BM35" s="244"/>
      <c r="BN35" s="244"/>
      <c r="BO35" s="6">
        <f t="shared" si="499"/>
        <v>0</v>
      </c>
      <c r="BP35" s="7">
        <f t="shared" si="500"/>
        <v>0</v>
      </c>
      <c r="BQ35" s="104"/>
      <c r="BR35" s="10" t="str">
        <f t="shared" si="501"/>
        <v>F</v>
      </c>
      <c r="BS35" s="8">
        <f t="shared" si="502"/>
        <v>0</v>
      </c>
      <c r="BT35" s="8" t="str">
        <f t="shared" si="503"/>
        <v>0.0</v>
      </c>
      <c r="BU35" s="12">
        <v>3</v>
      </c>
      <c r="BV35" s="110"/>
      <c r="BW35" s="248">
        <v>0</v>
      </c>
      <c r="BX35" s="334"/>
      <c r="BY35" s="334"/>
      <c r="BZ35" s="6">
        <f t="shared" si="504"/>
        <v>0</v>
      </c>
      <c r="CA35" s="104">
        <f t="shared" si="505"/>
        <v>0</v>
      </c>
      <c r="CB35" s="104"/>
      <c r="CC35" s="102" t="str">
        <f t="shared" si="506"/>
        <v>F</v>
      </c>
      <c r="CD35" s="103">
        <f t="shared" si="507"/>
        <v>0</v>
      </c>
      <c r="CE35" s="103" t="str">
        <f t="shared" si="508"/>
        <v>0.0</v>
      </c>
      <c r="CF35" s="12">
        <v>2</v>
      </c>
      <c r="CG35" s="110"/>
      <c r="CH35" s="365">
        <f t="shared" si="509"/>
        <v>18</v>
      </c>
      <c r="CI35" s="363">
        <f t="shared" si="510"/>
        <v>0</v>
      </c>
      <c r="CJ35" s="355" t="str">
        <f t="shared" si="511"/>
        <v>0.00</v>
      </c>
      <c r="CK35" s="442" t="str">
        <f t="shared" si="512"/>
        <v>Cảnh báo KQHT</v>
      </c>
      <c r="CL35" s="357">
        <f t="shared" si="513"/>
        <v>0</v>
      </c>
      <c r="CM35" s="358" t="e">
        <f t="shared" si="514"/>
        <v>#DIV/0!</v>
      </c>
      <c r="CN35" s="356" t="e">
        <f t="shared" si="515"/>
        <v>#DIV/0!</v>
      </c>
      <c r="CO35" s="288"/>
      <c r="CP35" s="405"/>
      <c r="CQ35" s="20"/>
      <c r="CR35" s="20"/>
      <c r="CS35" s="20"/>
      <c r="CT35" s="20"/>
      <c r="CU35" s="20"/>
      <c r="CV35" s="20"/>
      <c r="CW35" s="20"/>
      <c r="CX35" s="20"/>
      <c r="CY35" s="12">
        <v>2</v>
      </c>
      <c r="CZ35" s="113"/>
      <c r="DA35" s="405"/>
      <c r="DB35" s="20"/>
      <c r="DC35" s="20"/>
      <c r="DD35" s="20"/>
      <c r="DE35" s="20"/>
      <c r="DF35" s="20"/>
      <c r="DG35" s="20"/>
      <c r="DH35" s="20"/>
      <c r="DI35" s="20"/>
      <c r="DJ35" s="12">
        <v>3</v>
      </c>
      <c r="DK35" s="113"/>
      <c r="DL35" s="287">
        <v>0</v>
      </c>
      <c r="DM35" s="20"/>
      <c r="DN35" s="20"/>
      <c r="DO35" s="20"/>
      <c r="DP35" s="20"/>
      <c r="DQ35" s="20"/>
      <c r="DR35" s="20"/>
      <c r="DS35" s="20"/>
      <c r="DT35" s="20"/>
      <c r="DU35" s="12">
        <v>2</v>
      </c>
      <c r="DV35" s="113"/>
      <c r="DW35" s="405"/>
      <c r="DX35" s="20"/>
      <c r="DY35" s="20"/>
      <c r="DZ35" s="20"/>
      <c r="EA35" s="20"/>
      <c r="EB35" s="20"/>
      <c r="EC35" s="20"/>
      <c r="ED35" s="20"/>
      <c r="EE35" s="20"/>
      <c r="EF35" s="12">
        <v>2</v>
      </c>
      <c r="EG35" s="113"/>
      <c r="EH35" s="405"/>
      <c r="EI35" s="20"/>
      <c r="EJ35" s="20"/>
      <c r="EK35" s="20"/>
      <c r="EL35" s="20"/>
      <c r="EM35" s="20"/>
      <c r="EN35" s="20"/>
      <c r="EO35" s="20"/>
      <c r="EP35" s="20"/>
      <c r="EQ35" s="12">
        <v>4</v>
      </c>
      <c r="ER35" s="113"/>
      <c r="ES35" s="405"/>
      <c r="ET35" s="20"/>
      <c r="EU35" s="20"/>
      <c r="EV35" s="20"/>
      <c r="EW35" s="20"/>
      <c r="EX35" s="20"/>
      <c r="EY35" s="20"/>
      <c r="EZ35" s="20"/>
      <c r="FA35" s="20"/>
      <c r="FB35" s="12">
        <v>2</v>
      </c>
      <c r="FC35" s="113"/>
      <c r="FD35" s="405"/>
      <c r="FE35" s="20"/>
      <c r="FF35" s="20"/>
      <c r="FG35" s="20"/>
      <c r="FH35" s="20"/>
      <c r="FI35" s="20"/>
      <c r="FJ35" s="20"/>
      <c r="FK35" s="20"/>
      <c r="FL35" s="20"/>
      <c r="FM35" s="12">
        <v>3</v>
      </c>
      <c r="FN35" s="113"/>
      <c r="FO35" s="405"/>
      <c r="FP35" s="20"/>
      <c r="FQ35" s="20"/>
      <c r="FR35" s="20"/>
      <c r="FS35" s="20"/>
      <c r="FT35" s="20"/>
      <c r="FU35" s="20"/>
      <c r="FV35" s="20"/>
      <c r="FW35" s="20"/>
      <c r="FX35" s="12">
        <v>3</v>
      </c>
      <c r="FY35" s="113"/>
    </row>
    <row r="36" spans="1:403" s="45" customFormat="1" ht="20.25" customHeight="1" x14ac:dyDescent="0.25">
      <c r="A36" s="625">
        <v>17</v>
      </c>
      <c r="B36" s="625" t="s">
        <v>23</v>
      </c>
      <c r="C36" s="626" t="s">
        <v>431</v>
      </c>
      <c r="D36" s="271" t="s">
        <v>432</v>
      </c>
      <c r="E36" s="272" t="s">
        <v>77</v>
      </c>
      <c r="F36" s="471" t="s">
        <v>416</v>
      </c>
      <c r="G36" s="52" t="s">
        <v>433</v>
      </c>
      <c r="H36" s="36" t="s">
        <v>28</v>
      </c>
      <c r="I36" s="123" t="s">
        <v>190</v>
      </c>
      <c r="J36" s="126">
        <v>5.5</v>
      </c>
      <c r="K36" s="277"/>
      <c r="L36" s="10" t="str">
        <f t="shared" si="473"/>
        <v>C</v>
      </c>
      <c r="M36" s="8">
        <f t="shared" si="474"/>
        <v>2</v>
      </c>
      <c r="N36" s="208" t="str">
        <f t="shared" si="475"/>
        <v>2.0</v>
      </c>
      <c r="O36" s="126">
        <v>6.4</v>
      </c>
      <c r="P36" s="277"/>
      <c r="Q36" s="10" t="str">
        <f t="shared" si="476"/>
        <v>C</v>
      </c>
      <c r="R36" s="8">
        <f t="shared" si="477"/>
        <v>2</v>
      </c>
      <c r="S36" s="208" t="str">
        <f t="shared" si="478"/>
        <v>2.0</v>
      </c>
      <c r="T36" s="115">
        <v>5.7</v>
      </c>
      <c r="U36" s="4">
        <v>5</v>
      </c>
      <c r="V36" s="5"/>
      <c r="W36" s="6">
        <f t="shared" si="479"/>
        <v>5.3</v>
      </c>
      <c r="X36" s="7">
        <f t="shared" si="480"/>
        <v>5.3</v>
      </c>
      <c r="Y36" s="104"/>
      <c r="Z36" s="10" t="str">
        <f t="shared" si="481"/>
        <v>D+</v>
      </c>
      <c r="AA36" s="8">
        <f t="shared" si="482"/>
        <v>1.5</v>
      </c>
      <c r="AB36" s="8" t="str">
        <f t="shared" si="483"/>
        <v>1.5</v>
      </c>
      <c r="AC36" s="12">
        <v>3</v>
      </c>
      <c r="AD36" s="112">
        <v>3</v>
      </c>
      <c r="AE36" s="115">
        <v>5</v>
      </c>
      <c r="AF36" s="4">
        <v>2</v>
      </c>
      <c r="AG36" s="5"/>
      <c r="AH36" s="163">
        <f t="shared" si="484"/>
        <v>3.2</v>
      </c>
      <c r="AI36" s="164">
        <f t="shared" si="485"/>
        <v>3.2</v>
      </c>
      <c r="AJ36" s="164"/>
      <c r="AK36" s="158" t="str">
        <f t="shared" si="486"/>
        <v>F</v>
      </c>
      <c r="AL36" s="165">
        <f t="shared" si="487"/>
        <v>0</v>
      </c>
      <c r="AM36" s="165" t="str">
        <f t="shared" si="488"/>
        <v>0.0</v>
      </c>
      <c r="AN36" s="378">
        <v>3</v>
      </c>
      <c r="AO36" s="314"/>
      <c r="AP36" s="119">
        <v>6.7</v>
      </c>
      <c r="AQ36" s="4">
        <v>5</v>
      </c>
      <c r="AR36" s="5"/>
      <c r="AS36" s="6">
        <f t="shared" si="489"/>
        <v>5.7</v>
      </c>
      <c r="AT36" s="7">
        <f t="shared" si="490"/>
        <v>5.7</v>
      </c>
      <c r="AU36" s="104"/>
      <c r="AV36" s="10" t="str">
        <f t="shared" si="491"/>
        <v>C</v>
      </c>
      <c r="AW36" s="8">
        <f t="shared" si="492"/>
        <v>2</v>
      </c>
      <c r="AX36" s="8" t="str">
        <f t="shared" si="493"/>
        <v>2.0</v>
      </c>
      <c r="AY36" s="12">
        <v>3</v>
      </c>
      <c r="AZ36" s="112">
        <v>3</v>
      </c>
      <c r="BA36" s="115">
        <v>7.2</v>
      </c>
      <c r="BB36" s="4">
        <v>6</v>
      </c>
      <c r="BC36" s="5"/>
      <c r="BD36" s="6">
        <f t="shared" si="494"/>
        <v>6.5</v>
      </c>
      <c r="BE36" s="7">
        <f t="shared" si="495"/>
        <v>6.5</v>
      </c>
      <c r="BF36" s="104"/>
      <c r="BG36" s="10" t="str">
        <f t="shared" si="496"/>
        <v>C+</v>
      </c>
      <c r="BH36" s="8">
        <f t="shared" si="497"/>
        <v>2.5</v>
      </c>
      <c r="BI36" s="8" t="str">
        <f t="shared" si="498"/>
        <v>2.5</v>
      </c>
      <c r="BJ36" s="12">
        <v>4</v>
      </c>
      <c r="BK36" s="112">
        <v>4</v>
      </c>
      <c r="BL36" s="243">
        <v>5.3</v>
      </c>
      <c r="BM36" s="244">
        <v>2</v>
      </c>
      <c r="BN36" s="244"/>
      <c r="BO36" s="6">
        <f t="shared" si="499"/>
        <v>3.3</v>
      </c>
      <c r="BP36" s="7">
        <f t="shared" si="500"/>
        <v>3.3</v>
      </c>
      <c r="BQ36" s="104"/>
      <c r="BR36" s="10" t="str">
        <f t="shared" si="501"/>
        <v>F</v>
      </c>
      <c r="BS36" s="8">
        <f t="shared" si="502"/>
        <v>0</v>
      </c>
      <c r="BT36" s="8" t="str">
        <f t="shared" si="503"/>
        <v>0.0</v>
      </c>
      <c r="BU36" s="12">
        <v>3</v>
      </c>
      <c r="BV36" s="110"/>
      <c r="BW36" s="243">
        <v>8.3000000000000007</v>
      </c>
      <c r="BX36" s="334">
        <v>9</v>
      </c>
      <c r="BY36" s="334"/>
      <c r="BZ36" s="6">
        <f t="shared" si="504"/>
        <v>8.6999999999999993</v>
      </c>
      <c r="CA36" s="104">
        <f t="shared" si="505"/>
        <v>8.6999999999999993</v>
      </c>
      <c r="CB36" s="104"/>
      <c r="CC36" s="102" t="str">
        <f t="shared" si="506"/>
        <v>A</v>
      </c>
      <c r="CD36" s="103">
        <f t="shared" si="507"/>
        <v>4</v>
      </c>
      <c r="CE36" s="103" t="str">
        <f t="shared" si="508"/>
        <v>4.0</v>
      </c>
      <c r="CF36" s="12">
        <v>2</v>
      </c>
      <c r="CG36" s="110">
        <v>2</v>
      </c>
      <c r="CH36" s="365">
        <f t="shared" si="509"/>
        <v>18</v>
      </c>
      <c r="CI36" s="363">
        <f t="shared" si="510"/>
        <v>1.5833333333333333</v>
      </c>
      <c r="CJ36" s="355" t="str">
        <f t="shared" si="511"/>
        <v>1.58</v>
      </c>
      <c r="CK36" s="356" t="str">
        <f t="shared" si="512"/>
        <v>Lên lớp</v>
      </c>
      <c r="CL36" s="357">
        <f t="shared" si="513"/>
        <v>12</v>
      </c>
      <c r="CM36" s="358">
        <f t="shared" si="514"/>
        <v>2.375</v>
      </c>
      <c r="CN36" s="356" t="str">
        <f t="shared" si="515"/>
        <v>Lên lớp</v>
      </c>
      <c r="CO36" s="289"/>
      <c r="CP36" s="405"/>
      <c r="CQ36" s="20"/>
      <c r="CR36" s="20"/>
      <c r="CS36" s="20"/>
      <c r="CT36" s="20"/>
      <c r="CU36" s="20"/>
      <c r="CV36" s="20"/>
      <c r="CW36" s="20"/>
      <c r="CX36" s="20"/>
      <c r="CY36" s="12">
        <v>2</v>
      </c>
      <c r="CZ36" s="113"/>
      <c r="DA36" s="405"/>
      <c r="DB36" s="20"/>
      <c r="DC36" s="20"/>
      <c r="DD36" s="20"/>
      <c r="DE36" s="20"/>
      <c r="DF36" s="20"/>
      <c r="DG36" s="20"/>
      <c r="DH36" s="20"/>
      <c r="DI36" s="20"/>
      <c r="DJ36" s="12">
        <v>3</v>
      </c>
      <c r="DK36" s="113"/>
      <c r="DL36" s="287">
        <v>0</v>
      </c>
      <c r="DM36" s="20"/>
      <c r="DN36" s="20"/>
      <c r="DO36" s="20"/>
      <c r="DP36" s="20"/>
      <c r="DQ36" s="20"/>
      <c r="DR36" s="20"/>
      <c r="DS36" s="20"/>
      <c r="DT36" s="20"/>
      <c r="DU36" s="12">
        <v>2</v>
      </c>
      <c r="DV36" s="113"/>
      <c r="DW36" s="405"/>
      <c r="DX36" s="20"/>
      <c r="DY36" s="20"/>
      <c r="DZ36" s="20"/>
      <c r="EA36" s="20"/>
      <c r="EB36" s="20"/>
      <c r="EC36" s="20"/>
      <c r="ED36" s="20"/>
      <c r="EE36" s="20"/>
      <c r="EF36" s="12">
        <v>2</v>
      </c>
      <c r="EG36" s="113"/>
      <c r="EH36" s="405"/>
      <c r="EI36" s="20"/>
      <c r="EJ36" s="20"/>
      <c r="EK36" s="20"/>
      <c r="EL36" s="20"/>
      <c r="EM36" s="20"/>
      <c r="EN36" s="20"/>
      <c r="EO36" s="20"/>
      <c r="EP36" s="20"/>
      <c r="EQ36" s="12">
        <v>4</v>
      </c>
      <c r="ER36" s="113"/>
      <c r="ES36" s="405"/>
      <c r="ET36" s="20"/>
      <c r="EU36" s="20"/>
      <c r="EV36" s="20"/>
      <c r="EW36" s="20"/>
      <c r="EX36" s="20"/>
      <c r="EY36" s="20"/>
      <c r="EZ36" s="20"/>
      <c r="FA36" s="20"/>
      <c r="FB36" s="12">
        <v>2</v>
      </c>
      <c r="FC36" s="113"/>
      <c r="FD36" s="405"/>
      <c r="FE36" s="20"/>
      <c r="FF36" s="20"/>
      <c r="FG36" s="20"/>
      <c r="FH36" s="20"/>
      <c r="FI36" s="20"/>
      <c r="FJ36" s="20"/>
      <c r="FK36" s="20"/>
      <c r="FL36" s="20"/>
      <c r="FM36" s="12">
        <v>3</v>
      </c>
      <c r="FN36" s="113"/>
      <c r="FO36" s="405"/>
      <c r="FP36" s="20"/>
      <c r="FQ36" s="20"/>
      <c r="FR36" s="20"/>
      <c r="FS36" s="20"/>
      <c r="FT36" s="20"/>
      <c r="FU36" s="20"/>
      <c r="FV36" s="20"/>
      <c r="FW36" s="20"/>
      <c r="FX36" s="12">
        <v>3</v>
      </c>
      <c r="FY36" s="113"/>
      <c r="FZ36" s="411"/>
      <c r="OJ36" s="1088"/>
      <c r="OK36" s="1088"/>
      <c r="OL36" s="1088"/>
      <c r="OM36" s="1088"/>
    </row>
    <row r="37" spans="1:403" s="20" customFormat="1" ht="20.25" customHeight="1" x14ac:dyDescent="0.25">
      <c r="A37" s="625">
        <v>9</v>
      </c>
      <c r="B37" s="625" t="s">
        <v>23</v>
      </c>
      <c r="C37" s="626" t="s">
        <v>434</v>
      </c>
      <c r="D37" s="632" t="s">
        <v>435</v>
      </c>
      <c r="E37" s="633" t="s">
        <v>53</v>
      </c>
      <c r="F37" s="471" t="s">
        <v>416</v>
      </c>
      <c r="G37" s="52" t="s">
        <v>436</v>
      </c>
      <c r="H37" s="33" t="s">
        <v>28</v>
      </c>
      <c r="I37" s="122" t="s">
        <v>437</v>
      </c>
      <c r="J37" s="126">
        <v>5.5</v>
      </c>
      <c r="K37" s="277"/>
      <c r="L37" s="10" t="str">
        <f t="shared" si="473"/>
        <v>C</v>
      </c>
      <c r="M37" s="8">
        <f t="shared" si="474"/>
        <v>2</v>
      </c>
      <c r="N37" s="208" t="str">
        <f t="shared" si="475"/>
        <v>2.0</v>
      </c>
      <c r="O37" s="126">
        <v>6.6</v>
      </c>
      <c r="P37" s="277"/>
      <c r="Q37" s="10" t="str">
        <f t="shared" si="476"/>
        <v>C+</v>
      </c>
      <c r="R37" s="8">
        <f t="shared" si="477"/>
        <v>2.5</v>
      </c>
      <c r="S37" s="208" t="str">
        <f t="shared" si="478"/>
        <v>2.5</v>
      </c>
      <c r="T37" s="115">
        <v>5.5</v>
      </c>
      <c r="U37" s="308"/>
      <c r="V37" s="5"/>
      <c r="W37" s="6">
        <f t="shared" si="479"/>
        <v>2.2000000000000002</v>
      </c>
      <c r="X37" s="7">
        <f t="shared" si="480"/>
        <v>2.2000000000000002</v>
      </c>
      <c r="Y37" s="104"/>
      <c r="Z37" s="10" t="str">
        <f t="shared" si="481"/>
        <v>F</v>
      </c>
      <c r="AA37" s="8">
        <f t="shared" si="482"/>
        <v>0</v>
      </c>
      <c r="AB37" s="8" t="str">
        <f t="shared" si="483"/>
        <v>0.0</v>
      </c>
      <c r="AC37" s="12">
        <v>3</v>
      </c>
      <c r="AD37" s="112"/>
      <c r="AE37" s="115">
        <v>5.4</v>
      </c>
      <c r="AF37" s="308"/>
      <c r="AG37" s="5"/>
      <c r="AH37" s="163">
        <f t="shared" si="484"/>
        <v>2.2000000000000002</v>
      </c>
      <c r="AI37" s="164">
        <f t="shared" si="485"/>
        <v>2.2000000000000002</v>
      </c>
      <c r="AJ37" s="164"/>
      <c r="AK37" s="158" t="str">
        <f t="shared" si="486"/>
        <v>F</v>
      </c>
      <c r="AL37" s="165">
        <f t="shared" si="487"/>
        <v>0</v>
      </c>
      <c r="AM37" s="165" t="str">
        <f t="shared" si="488"/>
        <v>0.0</v>
      </c>
      <c r="AN37" s="378">
        <v>3</v>
      </c>
      <c r="AO37" s="314"/>
      <c r="AP37" s="338">
        <v>3.7</v>
      </c>
      <c r="AQ37" s="4"/>
      <c r="AR37" s="5"/>
      <c r="AS37" s="6">
        <f t="shared" si="489"/>
        <v>1.5</v>
      </c>
      <c r="AT37" s="7">
        <f t="shared" si="490"/>
        <v>1.5</v>
      </c>
      <c r="AU37" s="104"/>
      <c r="AV37" s="10" t="str">
        <f t="shared" si="491"/>
        <v>F</v>
      </c>
      <c r="AW37" s="8">
        <f t="shared" si="492"/>
        <v>0</v>
      </c>
      <c r="AX37" s="8" t="str">
        <f t="shared" si="493"/>
        <v>0.0</v>
      </c>
      <c r="AY37" s="12">
        <v>3</v>
      </c>
      <c r="AZ37" s="112"/>
      <c r="BA37" s="115">
        <v>6.3</v>
      </c>
      <c r="BB37" s="308"/>
      <c r="BC37" s="5"/>
      <c r="BD37" s="6">
        <f t="shared" si="494"/>
        <v>2.5</v>
      </c>
      <c r="BE37" s="7">
        <f t="shared" si="495"/>
        <v>2.5</v>
      </c>
      <c r="BF37" s="104"/>
      <c r="BG37" s="10" t="str">
        <f t="shared" si="496"/>
        <v>F</v>
      </c>
      <c r="BH37" s="8">
        <f t="shared" si="497"/>
        <v>0</v>
      </c>
      <c r="BI37" s="8" t="str">
        <f t="shared" si="498"/>
        <v>0.0</v>
      </c>
      <c r="BJ37" s="12">
        <v>4</v>
      </c>
      <c r="BK37" s="112"/>
      <c r="BL37" s="243">
        <v>6.1</v>
      </c>
      <c r="BM37" s="315"/>
      <c r="BN37" s="244"/>
      <c r="BO37" s="6">
        <f t="shared" si="499"/>
        <v>2.4</v>
      </c>
      <c r="BP37" s="7">
        <f t="shared" si="500"/>
        <v>2.4</v>
      </c>
      <c r="BQ37" s="104"/>
      <c r="BR37" s="10" t="str">
        <f t="shared" si="501"/>
        <v>F</v>
      </c>
      <c r="BS37" s="8">
        <f t="shared" si="502"/>
        <v>0</v>
      </c>
      <c r="BT37" s="8" t="str">
        <f t="shared" si="503"/>
        <v>0.0</v>
      </c>
      <c r="BU37" s="12">
        <v>3</v>
      </c>
      <c r="BV37" s="110"/>
      <c r="BW37" s="248">
        <v>0</v>
      </c>
      <c r="BX37" s="334"/>
      <c r="BY37" s="334"/>
      <c r="BZ37" s="6">
        <f t="shared" si="504"/>
        <v>0</v>
      </c>
      <c r="CA37" s="104">
        <f t="shared" si="505"/>
        <v>0</v>
      </c>
      <c r="CB37" s="104"/>
      <c r="CC37" s="102" t="str">
        <f t="shared" si="506"/>
        <v>F</v>
      </c>
      <c r="CD37" s="103">
        <f t="shared" si="507"/>
        <v>0</v>
      </c>
      <c r="CE37" s="103" t="str">
        <f t="shared" si="508"/>
        <v>0.0</v>
      </c>
      <c r="CF37" s="12">
        <v>2</v>
      </c>
      <c r="CG37" s="110"/>
      <c r="CH37" s="365">
        <f t="shared" si="509"/>
        <v>18</v>
      </c>
      <c r="CI37" s="363">
        <f t="shared" si="510"/>
        <v>0</v>
      </c>
      <c r="CJ37" s="355" t="str">
        <f t="shared" si="511"/>
        <v>0.00</v>
      </c>
      <c r="CK37" s="442" t="str">
        <f t="shared" si="512"/>
        <v>Cảnh báo KQHT</v>
      </c>
      <c r="CL37" s="357">
        <f t="shared" si="513"/>
        <v>0</v>
      </c>
      <c r="CM37" s="358" t="e">
        <f t="shared" si="514"/>
        <v>#DIV/0!</v>
      </c>
      <c r="CN37" s="356" t="e">
        <f t="shared" si="515"/>
        <v>#DIV/0!</v>
      </c>
      <c r="CO37" s="288"/>
      <c r="CP37" s="405"/>
      <c r="CY37" s="12">
        <v>2</v>
      </c>
      <c r="CZ37" s="113"/>
      <c r="DA37" s="405"/>
      <c r="DJ37" s="12">
        <v>3</v>
      </c>
      <c r="DK37" s="113"/>
      <c r="DL37" s="287">
        <v>0</v>
      </c>
      <c r="DU37" s="12">
        <v>2</v>
      </c>
      <c r="DV37" s="113"/>
      <c r="DW37" s="405"/>
      <c r="EF37" s="12">
        <v>2</v>
      </c>
      <c r="EG37" s="113"/>
      <c r="EH37" s="405"/>
      <c r="EQ37" s="12">
        <v>4</v>
      </c>
      <c r="ER37" s="113"/>
      <c r="ES37" s="405"/>
      <c r="FB37" s="12">
        <v>2</v>
      </c>
      <c r="FC37" s="113"/>
      <c r="FD37" s="405"/>
      <c r="FM37" s="12">
        <v>3</v>
      </c>
      <c r="FN37" s="113"/>
      <c r="FO37" s="405"/>
      <c r="FX37" s="12">
        <v>3</v>
      </c>
      <c r="FY37" s="113"/>
      <c r="FZ37" s="383"/>
      <c r="OJ37" s="1085"/>
      <c r="OK37" s="1085"/>
      <c r="OL37" s="1085"/>
      <c r="OM37" s="1085"/>
    </row>
    <row r="38" spans="1:403" ht="20.25" customHeight="1" x14ac:dyDescent="0.25">
      <c r="A38" s="625">
        <v>38</v>
      </c>
      <c r="B38" s="625" t="s">
        <v>23</v>
      </c>
      <c r="C38" s="626" t="s">
        <v>438</v>
      </c>
      <c r="D38" s="634" t="s">
        <v>439</v>
      </c>
      <c r="E38" s="635" t="s">
        <v>440</v>
      </c>
      <c r="F38" s="471" t="s">
        <v>416</v>
      </c>
      <c r="G38" s="53" t="s">
        <v>441</v>
      </c>
      <c r="H38" s="36" t="s">
        <v>28</v>
      </c>
      <c r="I38" s="123" t="s">
        <v>84</v>
      </c>
      <c r="J38" s="118">
        <v>6.3</v>
      </c>
      <c r="K38" s="237"/>
      <c r="L38" s="10" t="str">
        <f t="shared" si="473"/>
        <v>C</v>
      </c>
      <c r="M38" s="8">
        <f t="shared" si="474"/>
        <v>2</v>
      </c>
      <c r="N38" s="208" t="str">
        <f t="shared" si="475"/>
        <v>2.0</v>
      </c>
      <c r="O38" s="118">
        <v>8</v>
      </c>
      <c r="P38" s="237"/>
      <c r="Q38" s="10" t="str">
        <f t="shared" si="476"/>
        <v>B+</v>
      </c>
      <c r="R38" s="8">
        <f t="shared" si="477"/>
        <v>3.5</v>
      </c>
      <c r="S38" s="208" t="str">
        <f t="shared" si="478"/>
        <v>3.5</v>
      </c>
      <c r="T38" s="118">
        <v>7.8</v>
      </c>
      <c r="U38" s="21">
        <v>7</v>
      </c>
      <c r="V38" s="20"/>
      <c r="W38" s="6">
        <f t="shared" si="479"/>
        <v>7.3</v>
      </c>
      <c r="X38" s="7">
        <f t="shared" si="480"/>
        <v>7.3</v>
      </c>
      <c r="Y38" s="104"/>
      <c r="Z38" s="10" t="str">
        <f t="shared" si="481"/>
        <v>B</v>
      </c>
      <c r="AA38" s="8">
        <f t="shared" si="482"/>
        <v>3</v>
      </c>
      <c r="AB38" s="8" t="str">
        <f t="shared" si="483"/>
        <v>3.0</v>
      </c>
      <c r="AC38" s="12">
        <v>3</v>
      </c>
      <c r="AD38" s="112">
        <v>3</v>
      </c>
      <c r="AE38" s="118">
        <v>8</v>
      </c>
      <c r="AF38" s="244">
        <v>7</v>
      </c>
      <c r="AG38" s="20"/>
      <c r="AH38" s="163">
        <f t="shared" si="484"/>
        <v>7.4</v>
      </c>
      <c r="AI38" s="164">
        <f t="shared" si="485"/>
        <v>7.4</v>
      </c>
      <c r="AJ38" s="164"/>
      <c r="AK38" s="158" t="str">
        <f t="shared" si="486"/>
        <v>B</v>
      </c>
      <c r="AL38" s="165">
        <f t="shared" si="487"/>
        <v>3</v>
      </c>
      <c r="AM38" s="165" t="str">
        <f t="shared" si="488"/>
        <v>3.0</v>
      </c>
      <c r="AN38" s="378">
        <v>3</v>
      </c>
      <c r="AO38" s="314">
        <v>3</v>
      </c>
      <c r="AP38" s="120">
        <v>7</v>
      </c>
      <c r="AQ38" s="21">
        <v>7</v>
      </c>
      <c r="AR38" s="20"/>
      <c r="AS38" s="6">
        <f t="shared" si="489"/>
        <v>7</v>
      </c>
      <c r="AT38" s="7">
        <f t="shared" si="490"/>
        <v>7</v>
      </c>
      <c r="AU38" s="104"/>
      <c r="AV38" s="10" t="str">
        <f t="shared" si="491"/>
        <v>B</v>
      </c>
      <c r="AW38" s="8">
        <f t="shared" si="492"/>
        <v>3</v>
      </c>
      <c r="AX38" s="8" t="str">
        <f t="shared" si="493"/>
        <v>3.0</v>
      </c>
      <c r="AY38" s="12">
        <v>3</v>
      </c>
      <c r="AZ38" s="112">
        <v>3</v>
      </c>
      <c r="BA38" s="243">
        <v>7.3</v>
      </c>
      <c r="BB38" s="244">
        <v>6</v>
      </c>
      <c r="BC38" s="20"/>
      <c r="BD38" s="6">
        <f t="shared" si="494"/>
        <v>6.5</v>
      </c>
      <c r="BE38" s="7">
        <f t="shared" si="495"/>
        <v>6.5</v>
      </c>
      <c r="BF38" s="104"/>
      <c r="BG38" s="10" t="str">
        <f t="shared" si="496"/>
        <v>C+</v>
      </c>
      <c r="BH38" s="8">
        <f t="shared" si="497"/>
        <v>2.5</v>
      </c>
      <c r="BI38" s="8" t="str">
        <f t="shared" si="498"/>
        <v>2.5</v>
      </c>
      <c r="BJ38" s="12">
        <v>4</v>
      </c>
      <c r="BK38" s="112">
        <v>4</v>
      </c>
      <c r="BL38" s="243">
        <v>8.1</v>
      </c>
      <c r="BM38" s="244">
        <v>4</v>
      </c>
      <c r="BN38" s="244"/>
      <c r="BO38" s="6">
        <f t="shared" si="499"/>
        <v>5.6</v>
      </c>
      <c r="BP38" s="7">
        <f t="shared" si="500"/>
        <v>5.6</v>
      </c>
      <c r="BQ38" s="104"/>
      <c r="BR38" s="10" t="str">
        <f t="shared" si="501"/>
        <v>C</v>
      </c>
      <c r="BS38" s="8">
        <f t="shared" si="502"/>
        <v>2</v>
      </c>
      <c r="BT38" s="8" t="str">
        <f t="shared" si="503"/>
        <v>2.0</v>
      </c>
      <c r="BU38" s="12">
        <v>3</v>
      </c>
      <c r="BV38" s="110">
        <v>3</v>
      </c>
      <c r="BW38" s="243">
        <v>6.3</v>
      </c>
      <c r="BX38" s="334">
        <v>6</v>
      </c>
      <c r="BY38" s="334"/>
      <c r="BZ38" s="6">
        <f t="shared" si="504"/>
        <v>6.1</v>
      </c>
      <c r="CA38" s="104">
        <f t="shared" si="505"/>
        <v>6.1</v>
      </c>
      <c r="CB38" s="104"/>
      <c r="CC38" s="102" t="str">
        <f t="shared" si="506"/>
        <v>C</v>
      </c>
      <c r="CD38" s="103">
        <f t="shared" si="507"/>
        <v>2</v>
      </c>
      <c r="CE38" s="103" t="str">
        <f t="shared" si="508"/>
        <v>2.0</v>
      </c>
      <c r="CF38" s="12">
        <v>2</v>
      </c>
      <c r="CG38" s="110">
        <v>2</v>
      </c>
      <c r="CH38" s="365">
        <f t="shared" si="509"/>
        <v>18</v>
      </c>
      <c r="CI38" s="363">
        <f t="shared" si="510"/>
        <v>2.6111111111111112</v>
      </c>
      <c r="CJ38" s="355" t="str">
        <f t="shared" si="511"/>
        <v>2.61</v>
      </c>
      <c r="CK38" s="356" t="str">
        <f t="shared" si="512"/>
        <v>Lên lớp</v>
      </c>
      <c r="CL38" s="357">
        <f t="shared" si="513"/>
        <v>18</v>
      </c>
      <c r="CM38" s="358">
        <f t="shared" si="514"/>
        <v>2.6111111111111112</v>
      </c>
      <c r="CN38" s="356" t="str">
        <f t="shared" si="515"/>
        <v>Lên lớp</v>
      </c>
      <c r="CO38" s="288"/>
      <c r="CP38" s="405"/>
      <c r="CQ38" s="20"/>
      <c r="CR38" s="20"/>
      <c r="CS38" s="20"/>
      <c r="CT38" s="20"/>
      <c r="CU38" s="20"/>
      <c r="CV38" s="20"/>
      <c r="CW38" s="20"/>
      <c r="CX38" s="20"/>
      <c r="CY38" s="12">
        <v>2</v>
      </c>
      <c r="CZ38" s="113"/>
      <c r="DA38" s="405"/>
      <c r="DB38" s="20"/>
      <c r="DC38" s="20"/>
      <c r="DD38" s="20"/>
      <c r="DE38" s="20"/>
      <c r="DF38" s="20"/>
      <c r="DG38" s="20"/>
      <c r="DH38" s="20"/>
      <c r="DI38" s="20"/>
      <c r="DJ38" s="12">
        <v>3</v>
      </c>
      <c r="DK38" s="113"/>
      <c r="DL38" s="287">
        <v>0</v>
      </c>
      <c r="DM38" s="20"/>
      <c r="DN38" s="20"/>
      <c r="DO38" s="20"/>
      <c r="DP38" s="20"/>
      <c r="DQ38" s="20"/>
      <c r="DR38" s="20"/>
      <c r="DS38" s="20"/>
      <c r="DT38" s="20"/>
      <c r="DU38" s="12">
        <v>2</v>
      </c>
      <c r="DV38" s="113"/>
      <c r="DW38" s="405"/>
      <c r="DX38" s="20"/>
      <c r="DY38" s="20"/>
      <c r="DZ38" s="20"/>
      <c r="EA38" s="20"/>
      <c r="EB38" s="20"/>
      <c r="EC38" s="20"/>
      <c r="ED38" s="20"/>
      <c r="EE38" s="20"/>
      <c r="EF38" s="12">
        <v>2</v>
      </c>
      <c r="EG38" s="113"/>
      <c r="EH38" s="405"/>
      <c r="EI38" s="20"/>
      <c r="EJ38" s="20"/>
      <c r="EK38" s="20"/>
      <c r="EL38" s="20"/>
      <c r="EM38" s="20"/>
      <c r="EN38" s="20"/>
      <c r="EO38" s="20"/>
      <c r="EP38" s="20"/>
      <c r="EQ38" s="12">
        <v>4</v>
      </c>
      <c r="ER38" s="113"/>
      <c r="ES38" s="405"/>
      <c r="ET38" s="20"/>
      <c r="EU38" s="20"/>
      <c r="EV38" s="20"/>
      <c r="EW38" s="20"/>
      <c r="EX38" s="20"/>
      <c r="EY38" s="20"/>
      <c r="EZ38" s="20"/>
      <c r="FA38" s="20"/>
      <c r="FB38" s="12">
        <v>2</v>
      </c>
      <c r="FC38" s="113"/>
      <c r="FD38" s="405"/>
      <c r="FE38" s="20"/>
      <c r="FF38" s="20"/>
      <c r="FG38" s="20"/>
      <c r="FH38" s="20"/>
      <c r="FI38" s="20"/>
      <c r="FJ38" s="20"/>
      <c r="FK38" s="20"/>
      <c r="FL38" s="20"/>
      <c r="FM38" s="12">
        <v>3</v>
      </c>
      <c r="FN38" s="113"/>
      <c r="FO38" s="405"/>
      <c r="FP38" s="20"/>
      <c r="FQ38" s="20"/>
      <c r="FR38" s="20"/>
      <c r="FS38" s="20"/>
      <c r="FT38" s="20"/>
      <c r="FU38" s="20"/>
      <c r="FV38" s="20"/>
      <c r="FW38" s="20"/>
      <c r="FX38" s="12">
        <v>3</v>
      </c>
      <c r="FY38" s="113"/>
    </row>
    <row r="39" spans="1:403" s="20" customFormat="1" ht="20.25" customHeight="1" x14ac:dyDescent="0.25">
      <c r="A39" s="625">
        <v>15</v>
      </c>
      <c r="B39" s="625" t="s">
        <v>23</v>
      </c>
      <c r="C39" s="626" t="s">
        <v>442</v>
      </c>
      <c r="D39" s="271" t="s">
        <v>443</v>
      </c>
      <c r="E39" s="272" t="s">
        <v>444</v>
      </c>
      <c r="F39" s="27" t="s">
        <v>445</v>
      </c>
      <c r="G39" s="52" t="s">
        <v>128</v>
      </c>
      <c r="H39" s="36" t="s">
        <v>28</v>
      </c>
      <c r="I39" s="123" t="s">
        <v>35</v>
      </c>
      <c r="J39" s="126"/>
      <c r="K39" s="277"/>
      <c r="L39" s="10" t="str">
        <f t="shared" si="473"/>
        <v>F</v>
      </c>
      <c r="M39" s="8">
        <f t="shared" si="474"/>
        <v>0</v>
      </c>
      <c r="N39" s="208" t="str">
        <f t="shared" si="475"/>
        <v>0.0</v>
      </c>
      <c r="O39" s="126"/>
      <c r="P39" s="277"/>
      <c r="Q39" s="10" t="str">
        <f t="shared" si="476"/>
        <v>F</v>
      </c>
      <c r="R39" s="8">
        <f t="shared" si="477"/>
        <v>0</v>
      </c>
      <c r="S39" s="208" t="str">
        <f t="shared" si="478"/>
        <v>0.0</v>
      </c>
      <c r="T39" s="274">
        <v>2.5</v>
      </c>
      <c r="U39" s="4"/>
      <c r="V39" s="5"/>
      <c r="W39" s="6">
        <f t="shared" si="479"/>
        <v>1</v>
      </c>
      <c r="X39" s="7">
        <f t="shared" si="480"/>
        <v>1</v>
      </c>
      <c r="Y39" s="104"/>
      <c r="Z39" s="10" t="str">
        <f t="shared" si="481"/>
        <v>F</v>
      </c>
      <c r="AA39" s="8">
        <f t="shared" si="482"/>
        <v>0</v>
      </c>
      <c r="AB39" s="8" t="str">
        <f t="shared" si="483"/>
        <v>0.0</v>
      </c>
      <c r="AC39" s="12">
        <v>3</v>
      </c>
      <c r="AD39" s="112"/>
      <c r="AE39" s="274">
        <v>0</v>
      </c>
      <c r="AF39" s="4"/>
      <c r="AG39" s="5"/>
      <c r="AH39" s="163">
        <f t="shared" si="484"/>
        <v>0</v>
      </c>
      <c r="AI39" s="164">
        <f t="shared" si="485"/>
        <v>0</v>
      </c>
      <c r="AJ39" s="164"/>
      <c r="AK39" s="158" t="str">
        <f t="shared" si="486"/>
        <v>F</v>
      </c>
      <c r="AL39" s="165">
        <f t="shared" si="487"/>
        <v>0</v>
      </c>
      <c r="AM39" s="165" t="str">
        <f t="shared" si="488"/>
        <v>0.0</v>
      </c>
      <c r="AN39" s="378">
        <v>3</v>
      </c>
      <c r="AO39" s="314"/>
      <c r="AP39" s="338">
        <v>0</v>
      </c>
      <c r="AQ39" s="4"/>
      <c r="AR39" s="5"/>
      <c r="AS39" s="6">
        <f t="shared" si="489"/>
        <v>0</v>
      </c>
      <c r="AT39" s="7">
        <f t="shared" si="490"/>
        <v>0</v>
      </c>
      <c r="AU39" s="104"/>
      <c r="AV39" s="10" t="str">
        <f t="shared" si="491"/>
        <v>F</v>
      </c>
      <c r="AW39" s="8">
        <f t="shared" si="492"/>
        <v>0</v>
      </c>
      <c r="AX39" s="8" t="str">
        <f t="shared" si="493"/>
        <v>0.0</v>
      </c>
      <c r="AY39" s="12">
        <v>3</v>
      </c>
      <c r="AZ39" s="112"/>
      <c r="BA39" s="274">
        <v>0</v>
      </c>
      <c r="BB39" s="4"/>
      <c r="BC39" s="5"/>
      <c r="BD39" s="6">
        <f t="shared" si="494"/>
        <v>0</v>
      </c>
      <c r="BE39" s="7">
        <f t="shared" si="495"/>
        <v>0</v>
      </c>
      <c r="BF39" s="104"/>
      <c r="BG39" s="10" t="str">
        <f t="shared" si="496"/>
        <v>F</v>
      </c>
      <c r="BH39" s="8">
        <f t="shared" si="497"/>
        <v>0</v>
      </c>
      <c r="BI39" s="8" t="str">
        <f t="shared" si="498"/>
        <v>0.0</v>
      </c>
      <c r="BJ39" s="12">
        <v>4</v>
      </c>
      <c r="BK39" s="112"/>
      <c r="BL39" s="248">
        <v>0</v>
      </c>
      <c r="BM39" s="244"/>
      <c r="BN39" s="244"/>
      <c r="BO39" s="6">
        <f t="shared" si="499"/>
        <v>0</v>
      </c>
      <c r="BP39" s="7">
        <f t="shared" si="500"/>
        <v>0</v>
      </c>
      <c r="BQ39" s="104"/>
      <c r="BR39" s="10" t="str">
        <f t="shared" si="501"/>
        <v>F</v>
      </c>
      <c r="BS39" s="8">
        <f t="shared" si="502"/>
        <v>0</v>
      </c>
      <c r="BT39" s="8" t="str">
        <f t="shared" si="503"/>
        <v>0.0</v>
      </c>
      <c r="BU39" s="12">
        <v>3</v>
      </c>
      <c r="BV39" s="110"/>
      <c r="BW39" s="248">
        <v>0</v>
      </c>
      <c r="BX39" s="334"/>
      <c r="BY39" s="334"/>
      <c r="BZ39" s="6">
        <f t="shared" si="504"/>
        <v>0</v>
      </c>
      <c r="CA39" s="104">
        <f t="shared" si="505"/>
        <v>0</v>
      </c>
      <c r="CB39" s="104"/>
      <c r="CC39" s="102" t="str">
        <f t="shared" si="506"/>
        <v>F</v>
      </c>
      <c r="CD39" s="103">
        <f t="shared" si="507"/>
        <v>0</v>
      </c>
      <c r="CE39" s="103" t="str">
        <f t="shared" si="508"/>
        <v>0.0</v>
      </c>
      <c r="CF39" s="12">
        <v>2</v>
      </c>
      <c r="CG39" s="110"/>
      <c r="CH39" s="365">
        <f t="shared" si="509"/>
        <v>18</v>
      </c>
      <c r="CI39" s="363">
        <f t="shared" si="510"/>
        <v>0</v>
      </c>
      <c r="CJ39" s="355" t="str">
        <f t="shared" si="511"/>
        <v>0.00</v>
      </c>
      <c r="CK39" s="356" t="str">
        <f t="shared" si="512"/>
        <v>Cảnh báo KQHT</v>
      </c>
      <c r="CL39" s="357">
        <f t="shared" si="513"/>
        <v>0</v>
      </c>
      <c r="CM39" s="358" t="e">
        <f t="shared" si="514"/>
        <v>#DIV/0!</v>
      </c>
      <c r="CN39" s="356" t="e">
        <f t="shared" si="515"/>
        <v>#DIV/0!</v>
      </c>
      <c r="OJ39" s="1085"/>
      <c r="OK39" s="1085"/>
      <c r="OL39" s="1085"/>
      <c r="OM39" s="1085"/>
    </row>
    <row r="40" spans="1:403" s="20" customFormat="1" ht="20.25" customHeight="1" x14ac:dyDescent="0.25">
      <c r="A40" s="625">
        <v>7</v>
      </c>
      <c r="B40" s="625" t="s">
        <v>23</v>
      </c>
      <c r="C40" s="626" t="s">
        <v>446</v>
      </c>
      <c r="D40" s="271" t="s">
        <v>409</v>
      </c>
      <c r="E40" s="272" t="s">
        <v>447</v>
      </c>
      <c r="F40" s="27" t="s">
        <v>445</v>
      </c>
      <c r="G40" s="52" t="s">
        <v>448</v>
      </c>
      <c r="H40" s="33" t="s">
        <v>28</v>
      </c>
      <c r="I40" s="122" t="s">
        <v>129</v>
      </c>
      <c r="J40" s="126"/>
      <c r="K40" s="277"/>
      <c r="L40" s="10" t="str">
        <f t="shared" si="473"/>
        <v>F</v>
      </c>
      <c r="M40" s="8">
        <f t="shared" si="474"/>
        <v>0</v>
      </c>
      <c r="N40" s="208" t="str">
        <f t="shared" si="475"/>
        <v>0.0</v>
      </c>
      <c r="O40" s="126"/>
      <c r="P40" s="277"/>
      <c r="Q40" s="10" t="str">
        <f t="shared" si="476"/>
        <v>F</v>
      </c>
      <c r="R40" s="8">
        <f t="shared" si="477"/>
        <v>0</v>
      </c>
      <c r="S40" s="208" t="str">
        <f t="shared" si="478"/>
        <v>0.0</v>
      </c>
      <c r="T40" s="274">
        <v>3.2</v>
      </c>
      <c r="U40" s="4"/>
      <c r="V40" s="5"/>
      <c r="W40" s="6">
        <f t="shared" si="479"/>
        <v>1.3</v>
      </c>
      <c r="X40" s="7">
        <f t="shared" si="480"/>
        <v>1.3</v>
      </c>
      <c r="Y40" s="104"/>
      <c r="Z40" s="10" t="str">
        <f t="shared" si="481"/>
        <v>F</v>
      </c>
      <c r="AA40" s="8">
        <f t="shared" si="482"/>
        <v>0</v>
      </c>
      <c r="AB40" s="8" t="str">
        <f t="shared" si="483"/>
        <v>0.0</v>
      </c>
      <c r="AC40" s="12">
        <v>3</v>
      </c>
      <c r="AD40" s="112"/>
      <c r="AE40" s="115">
        <v>7.8</v>
      </c>
      <c r="AF40" s="308"/>
      <c r="AG40" s="5"/>
      <c r="AH40" s="163">
        <f t="shared" si="484"/>
        <v>3.1</v>
      </c>
      <c r="AI40" s="164">
        <f t="shared" si="485"/>
        <v>3.1</v>
      </c>
      <c r="AJ40" s="164"/>
      <c r="AK40" s="158" t="str">
        <f t="shared" si="486"/>
        <v>F</v>
      </c>
      <c r="AL40" s="165">
        <f t="shared" si="487"/>
        <v>0</v>
      </c>
      <c r="AM40" s="165" t="str">
        <f t="shared" si="488"/>
        <v>0.0</v>
      </c>
      <c r="AN40" s="378">
        <v>3</v>
      </c>
      <c r="AO40" s="314"/>
      <c r="AP40" s="338">
        <v>2.8</v>
      </c>
      <c r="AQ40" s="4"/>
      <c r="AR40" s="5"/>
      <c r="AS40" s="6">
        <f t="shared" si="489"/>
        <v>1.1000000000000001</v>
      </c>
      <c r="AT40" s="7">
        <f t="shared" si="490"/>
        <v>1.1000000000000001</v>
      </c>
      <c r="AU40" s="104"/>
      <c r="AV40" s="10" t="str">
        <f t="shared" si="491"/>
        <v>F</v>
      </c>
      <c r="AW40" s="8">
        <f t="shared" si="492"/>
        <v>0</v>
      </c>
      <c r="AX40" s="8" t="str">
        <f t="shared" si="493"/>
        <v>0.0</v>
      </c>
      <c r="AY40" s="12">
        <v>3</v>
      </c>
      <c r="AZ40" s="112"/>
      <c r="BA40" s="115">
        <v>5.3</v>
      </c>
      <c r="BB40" s="308"/>
      <c r="BC40" s="5"/>
      <c r="BD40" s="6">
        <f t="shared" si="494"/>
        <v>2.1</v>
      </c>
      <c r="BE40" s="7">
        <f t="shared" si="495"/>
        <v>2.1</v>
      </c>
      <c r="BF40" s="104"/>
      <c r="BG40" s="10" t="str">
        <f t="shared" si="496"/>
        <v>F</v>
      </c>
      <c r="BH40" s="8">
        <f t="shared" si="497"/>
        <v>0</v>
      </c>
      <c r="BI40" s="8" t="str">
        <f t="shared" si="498"/>
        <v>0.0</v>
      </c>
      <c r="BJ40" s="12">
        <v>4</v>
      </c>
      <c r="BK40" s="112"/>
      <c r="BL40" s="248">
        <v>0</v>
      </c>
      <c r="BM40" s="244"/>
      <c r="BN40" s="244"/>
      <c r="BO40" s="6">
        <f t="shared" si="499"/>
        <v>0</v>
      </c>
      <c r="BP40" s="7">
        <f t="shared" si="500"/>
        <v>0</v>
      </c>
      <c r="BQ40" s="104"/>
      <c r="BR40" s="10" t="str">
        <f t="shared" si="501"/>
        <v>F</v>
      </c>
      <c r="BS40" s="8">
        <f t="shared" si="502"/>
        <v>0</v>
      </c>
      <c r="BT40" s="8" t="str">
        <f t="shared" si="503"/>
        <v>0.0</v>
      </c>
      <c r="BU40" s="12">
        <v>3</v>
      </c>
      <c r="BV40" s="110"/>
      <c r="BW40" s="248">
        <v>0</v>
      </c>
      <c r="BX40" s="334"/>
      <c r="BY40" s="334"/>
      <c r="BZ40" s="6">
        <f t="shared" si="504"/>
        <v>0</v>
      </c>
      <c r="CA40" s="104">
        <f t="shared" si="505"/>
        <v>0</v>
      </c>
      <c r="CB40" s="104"/>
      <c r="CC40" s="102" t="str">
        <f t="shared" si="506"/>
        <v>F</v>
      </c>
      <c r="CD40" s="103">
        <f t="shared" si="507"/>
        <v>0</v>
      </c>
      <c r="CE40" s="103" t="str">
        <f t="shared" si="508"/>
        <v>0.0</v>
      </c>
      <c r="CF40" s="12">
        <v>2</v>
      </c>
      <c r="CG40" s="110"/>
      <c r="CH40" s="365">
        <f t="shared" si="509"/>
        <v>18</v>
      </c>
      <c r="CI40" s="363">
        <f t="shared" si="510"/>
        <v>0</v>
      </c>
      <c r="CJ40" s="355" t="str">
        <f t="shared" si="511"/>
        <v>0.00</v>
      </c>
      <c r="CK40" s="356" t="str">
        <f t="shared" si="512"/>
        <v>Cảnh báo KQHT</v>
      </c>
      <c r="CL40" s="357">
        <f t="shared" si="513"/>
        <v>0</v>
      </c>
      <c r="CM40" s="358" t="e">
        <f t="shared" si="514"/>
        <v>#DIV/0!</v>
      </c>
      <c r="CN40" s="356" t="e">
        <f t="shared" si="515"/>
        <v>#DIV/0!</v>
      </c>
      <c r="OJ40" s="1085"/>
      <c r="OK40" s="1085"/>
      <c r="OL40" s="1085"/>
      <c r="OM40" s="1085"/>
    </row>
    <row r="41" spans="1:403" s="20" customFormat="1" ht="20.25" customHeight="1" x14ac:dyDescent="0.25">
      <c r="A41" s="625">
        <v>2</v>
      </c>
      <c r="B41" s="625" t="s">
        <v>23</v>
      </c>
      <c r="C41" s="626" t="s">
        <v>449</v>
      </c>
      <c r="D41" s="271" t="s">
        <v>450</v>
      </c>
      <c r="E41" s="272" t="s">
        <v>26</v>
      </c>
      <c r="F41" s="27" t="s">
        <v>445</v>
      </c>
      <c r="G41" s="52" t="s">
        <v>451</v>
      </c>
      <c r="H41" s="33" t="s">
        <v>28</v>
      </c>
      <c r="I41" s="122" t="s">
        <v>452</v>
      </c>
      <c r="J41" s="126"/>
      <c r="K41" s="277"/>
      <c r="L41" s="10" t="str">
        <f t="shared" si="473"/>
        <v>F</v>
      </c>
      <c r="M41" s="8">
        <f t="shared" si="474"/>
        <v>0</v>
      </c>
      <c r="N41" s="208" t="str">
        <f t="shared" si="475"/>
        <v>0.0</v>
      </c>
      <c r="O41" s="126"/>
      <c r="P41" s="277"/>
      <c r="Q41" s="10" t="str">
        <f t="shared" si="476"/>
        <v>F</v>
      </c>
      <c r="R41" s="8">
        <f t="shared" si="477"/>
        <v>0</v>
      </c>
      <c r="S41" s="208" t="str">
        <f t="shared" si="478"/>
        <v>0.0</v>
      </c>
      <c r="T41" s="115"/>
      <c r="U41" s="4"/>
      <c r="V41" s="5"/>
      <c r="W41" s="6">
        <f t="shared" si="479"/>
        <v>0</v>
      </c>
      <c r="X41" s="7">
        <f t="shared" si="480"/>
        <v>0</v>
      </c>
      <c r="Y41" s="104"/>
      <c r="Z41" s="10" t="str">
        <f t="shared" si="481"/>
        <v>F</v>
      </c>
      <c r="AA41" s="8">
        <f t="shared" si="482"/>
        <v>0</v>
      </c>
      <c r="AB41" s="8" t="str">
        <f t="shared" si="483"/>
        <v>0.0</v>
      </c>
      <c r="AC41" s="12">
        <v>3</v>
      </c>
      <c r="AD41" s="112"/>
      <c r="AE41" s="274">
        <v>0</v>
      </c>
      <c r="AF41" s="4"/>
      <c r="AG41" s="5"/>
      <c r="AH41" s="163">
        <f t="shared" si="484"/>
        <v>0</v>
      </c>
      <c r="AI41" s="164">
        <f t="shared" si="485"/>
        <v>0</v>
      </c>
      <c r="AJ41" s="164"/>
      <c r="AK41" s="158" t="str">
        <f t="shared" si="486"/>
        <v>F</v>
      </c>
      <c r="AL41" s="165">
        <f t="shared" si="487"/>
        <v>0</v>
      </c>
      <c r="AM41" s="165" t="str">
        <f t="shared" si="488"/>
        <v>0.0</v>
      </c>
      <c r="AN41" s="378">
        <v>3</v>
      </c>
      <c r="AO41" s="314"/>
      <c r="AP41" s="338">
        <v>0</v>
      </c>
      <c r="AQ41" s="4"/>
      <c r="AR41" s="5"/>
      <c r="AS41" s="6">
        <f t="shared" si="489"/>
        <v>0</v>
      </c>
      <c r="AT41" s="7">
        <f t="shared" si="490"/>
        <v>0</v>
      </c>
      <c r="AU41" s="104"/>
      <c r="AV41" s="10" t="str">
        <f t="shared" si="491"/>
        <v>F</v>
      </c>
      <c r="AW41" s="8">
        <f t="shared" si="492"/>
        <v>0</v>
      </c>
      <c r="AX41" s="8" t="str">
        <f t="shared" si="493"/>
        <v>0.0</v>
      </c>
      <c r="AY41" s="12">
        <v>3</v>
      </c>
      <c r="AZ41" s="112"/>
      <c r="BA41" s="274">
        <v>0</v>
      </c>
      <c r="BB41" s="4"/>
      <c r="BC41" s="5"/>
      <c r="BD41" s="6">
        <f t="shared" si="494"/>
        <v>0</v>
      </c>
      <c r="BE41" s="7">
        <f t="shared" si="495"/>
        <v>0</v>
      </c>
      <c r="BF41" s="104"/>
      <c r="BG41" s="10" t="str">
        <f t="shared" si="496"/>
        <v>F</v>
      </c>
      <c r="BH41" s="8">
        <f t="shared" si="497"/>
        <v>0</v>
      </c>
      <c r="BI41" s="8" t="str">
        <f t="shared" si="498"/>
        <v>0.0</v>
      </c>
      <c r="BJ41" s="12">
        <v>4</v>
      </c>
      <c r="BK41" s="112"/>
      <c r="BL41" s="248">
        <v>0</v>
      </c>
      <c r="BM41" s="244"/>
      <c r="BN41" s="244"/>
      <c r="BO41" s="6">
        <f t="shared" si="499"/>
        <v>0</v>
      </c>
      <c r="BP41" s="7">
        <f t="shared" si="500"/>
        <v>0</v>
      </c>
      <c r="BQ41" s="104"/>
      <c r="BR41" s="10" t="str">
        <f t="shared" si="501"/>
        <v>F</v>
      </c>
      <c r="BS41" s="8">
        <f t="shared" si="502"/>
        <v>0</v>
      </c>
      <c r="BT41" s="8" t="str">
        <f t="shared" si="503"/>
        <v>0.0</v>
      </c>
      <c r="BU41" s="12">
        <v>3</v>
      </c>
      <c r="BV41" s="110"/>
      <c r="BW41" s="248">
        <v>0</v>
      </c>
      <c r="BX41" s="334"/>
      <c r="BY41" s="334"/>
      <c r="BZ41" s="6">
        <f t="shared" si="504"/>
        <v>0</v>
      </c>
      <c r="CA41" s="104">
        <f t="shared" si="505"/>
        <v>0</v>
      </c>
      <c r="CB41" s="104"/>
      <c r="CC41" s="102" t="str">
        <f t="shared" si="506"/>
        <v>F</v>
      </c>
      <c r="CD41" s="103">
        <f t="shared" si="507"/>
        <v>0</v>
      </c>
      <c r="CE41" s="103" t="str">
        <f t="shared" si="508"/>
        <v>0.0</v>
      </c>
      <c r="CF41" s="12">
        <v>2</v>
      </c>
      <c r="CG41" s="110"/>
      <c r="CH41" s="365">
        <f t="shared" si="509"/>
        <v>18</v>
      </c>
      <c r="CI41" s="363">
        <f t="shared" si="510"/>
        <v>0</v>
      </c>
      <c r="CJ41" s="355" t="str">
        <f t="shared" si="511"/>
        <v>0.00</v>
      </c>
      <c r="CK41" s="356" t="str">
        <f t="shared" si="512"/>
        <v>Cảnh báo KQHT</v>
      </c>
      <c r="CL41" s="357">
        <f t="shared" si="513"/>
        <v>0</v>
      </c>
      <c r="CM41" s="358" t="e">
        <f t="shared" si="514"/>
        <v>#DIV/0!</v>
      </c>
      <c r="CN41" s="356" t="e">
        <f t="shared" si="515"/>
        <v>#DIV/0!</v>
      </c>
      <c r="OJ41" s="1085"/>
      <c r="OK41" s="1085"/>
      <c r="OL41" s="1085"/>
      <c r="OM41" s="1085"/>
    </row>
    <row r="42" spans="1:403" ht="20.25" customHeight="1" x14ac:dyDescent="0.25">
      <c r="A42" s="625">
        <v>36</v>
      </c>
      <c r="B42" s="625" t="s">
        <v>23</v>
      </c>
      <c r="C42" s="626" t="s">
        <v>453</v>
      </c>
      <c r="D42" s="271" t="s">
        <v>454</v>
      </c>
      <c r="E42" s="272" t="s">
        <v>137</v>
      </c>
      <c r="F42" s="27" t="s">
        <v>445</v>
      </c>
      <c r="G42" s="52" t="s">
        <v>455</v>
      </c>
      <c r="H42" s="36" t="s">
        <v>28</v>
      </c>
      <c r="I42" s="123" t="s">
        <v>456</v>
      </c>
      <c r="J42" s="118"/>
      <c r="K42" s="237"/>
      <c r="L42" s="10" t="str">
        <f t="shared" si="473"/>
        <v>F</v>
      </c>
      <c r="M42" s="8">
        <f t="shared" si="474"/>
        <v>0</v>
      </c>
      <c r="N42" s="208" t="str">
        <f t="shared" si="475"/>
        <v>0.0</v>
      </c>
      <c r="O42" s="118"/>
      <c r="P42" s="237"/>
      <c r="Q42" s="10" t="str">
        <f t="shared" si="476"/>
        <v>F</v>
      </c>
      <c r="R42" s="8">
        <f t="shared" si="477"/>
        <v>0</v>
      </c>
      <c r="S42" s="208" t="str">
        <f t="shared" si="478"/>
        <v>0.0</v>
      </c>
      <c r="T42" s="118">
        <v>5.7</v>
      </c>
      <c r="U42" s="269"/>
      <c r="V42" s="20"/>
      <c r="W42" s="6">
        <f t="shared" si="479"/>
        <v>2.2999999999999998</v>
      </c>
      <c r="X42" s="7">
        <f t="shared" si="480"/>
        <v>2.2999999999999998</v>
      </c>
      <c r="Y42" s="104"/>
      <c r="Z42" s="10" t="str">
        <f t="shared" si="481"/>
        <v>F</v>
      </c>
      <c r="AA42" s="8">
        <f t="shared" si="482"/>
        <v>0</v>
      </c>
      <c r="AB42" s="8" t="str">
        <f t="shared" si="483"/>
        <v>0.0</v>
      </c>
      <c r="AC42" s="12">
        <v>3</v>
      </c>
      <c r="AD42" s="112"/>
      <c r="AE42" s="265">
        <v>0</v>
      </c>
      <c r="AF42" s="244"/>
      <c r="AG42" s="20"/>
      <c r="AH42" s="163">
        <f t="shared" si="484"/>
        <v>0</v>
      </c>
      <c r="AI42" s="164">
        <f t="shared" si="485"/>
        <v>0</v>
      </c>
      <c r="AJ42" s="164"/>
      <c r="AK42" s="158" t="str">
        <f t="shared" si="486"/>
        <v>F</v>
      </c>
      <c r="AL42" s="165">
        <f t="shared" si="487"/>
        <v>0</v>
      </c>
      <c r="AM42" s="165" t="str">
        <f t="shared" si="488"/>
        <v>0.0</v>
      </c>
      <c r="AN42" s="378">
        <v>3</v>
      </c>
      <c r="AO42" s="314"/>
      <c r="AP42" s="274">
        <v>0</v>
      </c>
      <c r="AQ42" s="21"/>
      <c r="AR42" s="20"/>
      <c r="AS42" s="6">
        <f t="shared" si="489"/>
        <v>0</v>
      </c>
      <c r="AT42" s="7">
        <f t="shared" si="490"/>
        <v>0</v>
      </c>
      <c r="AU42" s="104"/>
      <c r="AV42" s="10" t="str">
        <f t="shared" si="491"/>
        <v>F</v>
      </c>
      <c r="AW42" s="8">
        <f t="shared" si="492"/>
        <v>0</v>
      </c>
      <c r="AX42" s="8" t="str">
        <f t="shared" si="493"/>
        <v>0.0</v>
      </c>
      <c r="AY42" s="12">
        <v>3</v>
      </c>
      <c r="AZ42" s="112"/>
      <c r="BA42" s="248">
        <v>0</v>
      </c>
      <c r="BB42" s="244"/>
      <c r="BC42" s="20"/>
      <c r="BD42" s="6">
        <f t="shared" si="494"/>
        <v>0</v>
      </c>
      <c r="BE42" s="7">
        <f t="shared" si="495"/>
        <v>0</v>
      </c>
      <c r="BF42" s="104"/>
      <c r="BG42" s="10" t="str">
        <f t="shared" si="496"/>
        <v>F</v>
      </c>
      <c r="BH42" s="8">
        <f t="shared" si="497"/>
        <v>0</v>
      </c>
      <c r="BI42" s="8" t="str">
        <f t="shared" si="498"/>
        <v>0.0</v>
      </c>
      <c r="BJ42" s="12">
        <v>4</v>
      </c>
      <c r="BK42" s="112"/>
      <c r="BL42" s="248">
        <v>0</v>
      </c>
      <c r="BM42" s="244"/>
      <c r="BN42" s="244"/>
      <c r="BO42" s="6">
        <f t="shared" si="499"/>
        <v>0</v>
      </c>
      <c r="BP42" s="7">
        <f t="shared" si="500"/>
        <v>0</v>
      </c>
      <c r="BQ42" s="104"/>
      <c r="BR42" s="10" t="str">
        <f t="shared" si="501"/>
        <v>F</v>
      </c>
      <c r="BS42" s="8">
        <f t="shared" si="502"/>
        <v>0</v>
      </c>
      <c r="BT42" s="8" t="str">
        <f t="shared" si="503"/>
        <v>0.0</v>
      </c>
      <c r="BU42" s="12">
        <v>3</v>
      </c>
      <c r="BV42" s="110"/>
      <c r="BW42" s="248">
        <v>0</v>
      </c>
      <c r="BX42" s="334"/>
      <c r="BY42" s="334"/>
      <c r="BZ42" s="6">
        <f t="shared" si="504"/>
        <v>0</v>
      </c>
      <c r="CA42" s="104">
        <f t="shared" si="505"/>
        <v>0</v>
      </c>
      <c r="CB42" s="104"/>
      <c r="CC42" s="102" t="str">
        <f t="shared" si="506"/>
        <v>F</v>
      </c>
      <c r="CD42" s="103">
        <f t="shared" si="507"/>
        <v>0</v>
      </c>
      <c r="CE42" s="103" t="str">
        <f t="shared" si="508"/>
        <v>0.0</v>
      </c>
      <c r="CF42" s="12">
        <v>2</v>
      </c>
      <c r="CG42" s="110"/>
      <c r="CH42" s="365">
        <f t="shared" si="509"/>
        <v>18</v>
      </c>
      <c r="CI42" s="363">
        <f t="shared" si="510"/>
        <v>0</v>
      </c>
      <c r="CJ42" s="355" t="str">
        <f t="shared" si="511"/>
        <v>0.00</v>
      </c>
      <c r="CK42" s="356" t="str">
        <f t="shared" si="512"/>
        <v>Cảnh báo KQHT</v>
      </c>
      <c r="CL42" s="357">
        <f t="shared" si="513"/>
        <v>0</v>
      </c>
      <c r="CM42" s="358" t="e">
        <f t="shared" si="514"/>
        <v>#DIV/0!</v>
      </c>
      <c r="CN42" s="356" t="e">
        <f t="shared" si="515"/>
        <v>#DIV/0!</v>
      </c>
      <c r="CO42" s="20"/>
    </row>
    <row r="43" spans="1:403" ht="20.25" customHeight="1" x14ac:dyDescent="0.25">
      <c r="A43" s="625">
        <v>28</v>
      </c>
      <c r="B43" s="625" t="s">
        <v>23</v>
      </c>
      <c r="C43" s="626" t="s">
        <v>457</v>
      </c>
      <c r="D43" s="634" t="s">
        <v>458</v>
      </c>
      <c r="E43" s="635" t="s">
        <v>113</v>
      </c>
      <c r="F43" s="27" t="s">
        <v>445</v>
      </c>
      <c r="G43" s="53" t="s">
        <v>459</v>
      </c>
      <c r="H43" s="36" t="s">
        <v>34</v>
      </c>
      <c r="I43" s="123" t="s">
        <v>134</v>
      </c>
      <c r="J43" s="120"/>
      <c r="K43" s="293"/>
      <c r="L43" s="10" t="str">
        <f t="shared" si="473"/>
        <v>F</v>
      </c>
      <c r="M43" s="8">
        <f t="shared" si="474"/>
        <v>0</v>
      </c>
      <c r="N43" s="208" t="str">
        <f t="shared" si="475"/>
        <v>0.0</v>
      </c>
      <c r="O43" s="120"/>
      <c r="P43" s="293"/>
      <c r="Q43" s="10" t="str">
        <f t="shared" si="476"/>
        <v>F</v>
      </c>
      <c r="R43" s="8">
        <f t="shared" si="477"/>
        <v>0</v>
      </c>
      <c r="S43" s="208" t="str">
        <f t="shared" si="478"/>
        <v>0.0</v>
      </c>
      <c r="T43" s="120"/>
      <c r="U43" s="21"/>
      <c r="V43" s="20"/>
      <c r="W43" s="6">
        <f t="shared" si="479"/>
        <v>0</v>
      </c>
      <c r="X43" s="7">
        <f t="shared" si="480"/>
        <v>0</v>
      </c>
      <c r="Y43" s="104"/>
      <c r="Z43" s="10" t="str">
        <f t="shared" si="481"/>
        <v>F</v>
      </c>
      <c r="AA43" s="8">
        <f t="shared" si="482"/>
        <v>0</v>
      </c>
      <c r="AB43" s="8" t="str">
        <f t="shared" si="483"/>
        <v>0.0</v>
      </c>
      <c r="AC43" s="12">
        <v>3</v>
      </c>
      <c r="AD43" s="112"/>
      <c r="AE43" s="274">
        <v>1.4</v>
      </c>
      <c r="AF43" s="21"/>
      <c r="AG43" s="20"/>
      <c r="AH43" s="163">
        <f t="shared" si="484"/>
        <v>0.6</v>
      </c>
      <c r="AI43" s="164">
        <f t="shared" si="485"/>
        <v>0.6</v>
      </c>
      <c r="AJ43" s="164"/>
      <c r="AK43" s="158" t="str">
        <f t="shared" si="486"/>
        <v>F</v>
      </c>
      <c r="AL43" s="165">
        <f t="shared" si="487"/>
        <v>0</v>
      </c>
      <c r="AM43" s="165" t="str">
        <f t="shared" si="488"/>
        <v>0.0</v>
      </c>
      <c r="AN43" s="378">
        <v>3</v>
      </c>
      <c r="AO43" s="314"/>
      <c r="AP43" s="274">
        <v>0</v>
      </c>
      <c r="AQ43" s="21"/>
      <c r="AR43" s="20"/>
      <c r="AS43" s="6">
        <f t="shared" si="489"/>
        <v>0</v>
      </c>
      <c r="AT43" s="7">
        <f t="shared" si="490"/>
        <v>0</v>
      </c>
      <c r="AU43" s="104"/>
      <c r="AV43" s="10" t="str">
        <f t="shared" si="491"/>
        <v>F</v>
      </c>
      <c r="AW43" s="8">
        <f t="shared" si="492"/>
        <v>0</v>
      </c>
      <c r="AX43" s="8" t="str">
        <f t="shared" si="493"/>
        <v>0.0</v>
      </c>
      <c r="AY43" s="12">
        <v>3</v>
      </c>
      <c r="AZ43" s="112"/>
      <c r="BA43" s="248">
        <v>2.2999999999999998</v>
      </c>
      <c r="BB43" s="244"/>
      <c r="BC43" s="20"/>
      <c r="BD43" s="6">
        <f t="shared" si="494"/>
        <v>0.9</v>
      </c>
      <c r="BE43" s="7">
        <f t="shared" si="495"/>
        <v>0.9</v>
      </c>
      <c r="BF43" s="104"/>
      <c r="BG43" s="10" t="str">
        <f t="shared" si="496"/>
        <v>F</v>
      </c>
      <c r="BH43" s="8">
        <f t="shared" si="497"/>
        <v>0</v>
      </c>
      <c r="BI43" s="8" t="str">
        <f t="shared" si="498"/>
        <v>0.0</v>
      </c>
      <c r="BJ43" s="12">
        <v>4</v>
      </c>
      <c r="BK43" s="112"/>
      <c r="BL43" s="248">
        <v>0</v>
      </c>
      <c r="BM43" s="244"/>
      <c r="BN43" s="244"/>
      <c r="BO43" s="6">
        <f t="shared" si="499"/>
        <v>0</v>
      </c>
      <c r="BP43" s="7">
        <f t="shared" si="500"/>
        <v>0</v>
      </c>
      <c r="BQ43" s="104"/>
      <c r="BR43" s="10" t="str">
        <f t="shared" si="501"/>
        <v>F</v>
      </c>
      <c r="BS43" s="8">
        <f t="shared" si="502"/>
        <v>0</v>
      </c>
      <c r="BT43" s="8" t="str">
        <f t="shared" si="503"/>
        <v>0.0</v>
      </c>
      <c r="BU43" s="12">
        <v>3</v>
      </c>
      <c r="BV43" s="110"/>
      <c r="BW43" s="248">
        <v>0</v>
      </c>
      <c r="BX43" s="334"/>
      <c r="BY43" s="334"/>
      <c r="BZ43" s="6">
        <f t="shared" si="504"/>
        <v>0</v>
      </c>
      <c r="CA43" s="104">
        <f t="shared" si="505"/>
        <v>0</v>
      </c>
      <c r="CB43" s="104"/>
      <c r="CC43" s="102" t="str">
        <f t="shared" si="506"/>
        <v>F</v>
      </c>
      <c r="CD43" s="103">
        <f t="shared" si="507"/>
        <v>0</v>
      </c>
      <c r="CE43" s="103" t="str">
        <f t="shared" si="508"/>
        <v>0.0</v>
      </c>
      <c r="CF43" s="12">
        <v>2</v>
      </c>
      <c r="CG43" s="110"/>
      <c r="CH43" s="365">
        <f t="shared" si="509"/>
        <v>18</v>
      </c>
      <c r="CI43" s="363">
        <f t="shared" si="510"/>
        <v>0</v>
      </c>
      <c r="CJ43" s="355" t="str">
        <f t="shared" si="511"/>
        <v>0.00</v>
      </c>
      <c r="CK43" s="356" t="str">
        <f t="shared" si="512"/>
        <v>Cảnh báo KQHT</v>
      </c>
      <c r="CL43" s="357">
        <f t="shared" si="513"/>
        <v>0</v>
      </c>
      <c r="CM43" s="358" t="e">
        <f t="shared" si="514"/>
        <v>#DIV/0!</v>
      </c>
      <c r="CN43" s="356" t="e">
        <f t="shared" si="515"/>
        <v>#DIV/0!</v>
      </c>
      <c r="CO43" s="20"/>
    </row>
  </sheetData>
  <autoFilter ref="A1:PP11"/>
  <conditionalFormatting sqref="HA11:HA18 LI2 ME2 MF1:MK1 MP2 MQ1:MV1 NA2 NB1:NG1 NL2 NM1:NR1 NW2 NX1:OC1 KY1:LD1 KX2 LJ1:LO1 OV2 OV1:PB1 PJ1:PM1 HA20:HA21 MG2:MH15 MG19:MH19 NY2:NZ15 NY19:NZ19 NN2:NO15 NN19:NO19 NC2:ND15 NC19:ND19 MR2:MS15 MR19:MS19 LK2:LL15 LK19:LL19 KZ2:LA15 KZ19:LA19 OY2:OY11 OY19">
    <cfRule type="cellIs" dxfId="21" priority="28" operator="lessThan">
      <formula>3.95</formula>
    </cfRule>
  </conditionalFormatting>
  <conditionalFormatting sqref="PB1:PB11 PB19">
    <cfRule type="cellIs" dxfId="20" priority="8" operator="lessThan">
      <formula>0</formula>
    </cfRule>
    <cfRule type="cellIs" dxfId="19" priority="9" operator="lessThan">
      <formula>0</formula>
    </cfRule>
    <cfRule type="cellIs" dxfId="18" priority="10" operator="greaterThan">
      <formula>0</formula>
    </cfRule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PB2:PB11 PB19">
    <cfRule type="cellIs" dxfId="15" priority="5" operator="equal">
      <formula>0</formula>
    </cfRule>
    <cfRule type="cellIs" dxfId="14" priority="6" operator="equal">
      <formula>0</formula>
    </cfRule>
    <cfRule type="cellIs" dxfId="13" priority="7" operator="lessThan">
      <formula>0</formula>
    </cfRule>
  </conditionalFormatting>
  <conditionalFormatting sqref="OY2:OY11 OY19">
    <cfRule type="cellIs" dxfId="12" priority="4" operator="lessThan">
      <formula>4</formula>
    </cfRule>
  </conditionalFormatting>
  <conditionalFormatting sqref="PJ1:PM1">
    <cfRule type="cellIs" dxfId="11" priority="1" operator="lessThan">
      <formula>3.95</formula>
    </cfRule>
  </conditionalFormatting>
  <pageMargins left="0.35" right="0.2" top="0.75" bottom="0.32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T41"/>
  <sheetViews>
    <sheetView zoomScale="70" zoomScaleNormal="70" workbookViewId="0">
      <pane xSplit="5" ySplit="1" topLeftCell="OI2" activePane="bottomRight" state="frozen"/>
      <selection pane="topRight"/>
      <selection pane="bottomLeft"/>
      <selection pane="bottomRight" activeCell="OU1" sqref="OU1:OU1048576"/>
    </sheetView>
  </sheetViews>
  <sheetFormatPr defaultColWidth="4.5703125" defaultRowHeight="17.25" customHeight="1" x14ac:dyDescent="0.25"/>
  <cols>
    <col min="1" max="1" width="5.85546875" style="44" customWidth="1"/>
    <col min="2" max="2" width="10.7109375" style="44" customWidth="1"/>
    <col min="3" max="3" width="14.85546875" style="44" customWidth="1"/>
    <col min="4" max="4" width="22.28515625" style="44" customWidth="1"/>
    <col min="5" max="5" width="10.140625" style="44" customWidth="1"/>
    <col min="6" max="6" width="12" style="44" customWidth="1"/>
    <col min="7" max="7" width="13.85546875" style="44" customWidth="1"/>
    <col min="8" max="8" width="8.85546875" style="44" customWidth="1"/>
    <col min="9" max="9" width="25.7109375" style="44" customWidth="1"/>
    <col min="10" max="10" width="4.5703125" style="44"/>
    <col min="11" max="11" width="4.5703125" style="46"/>
    <col min="12" max="15" width="4.5703125" style="44"/>
    <col min="16" max="16" width="4.5703125" style="46"/>
    <col min="17" max="24" width="4.5703125" style="44"/>
    <col min="25" max="25" width="4.5703125" style="46"/>
    <col min="26" max="29" width="4.5703125" style="44"/>
    <col min="30" max="30" width="5" style="44" bestFit="1" customWidth="1"/>
    <col min="31" max="35" width="4.5703125" style="44"/>
    <col min="36" max="36" width="4.5703125" style="46"/>
    <col min="37" max="46" width="4.5703125" style="44"/>
    <col min="47" max="47" width="4.5703125" style="46"/>
    <col min="48" max="57" width="4.5703125" style="44"/>
    <col min="58" max="58" width="4.5703125" style="46"/>
    <col min="59" max="62" width="4.5703125" style="44"/>
    <col min="63" max="63" width="4.85546875" style="44" bestFit="1" customWidth="1"/>
    <col min="64" max="68" width="4.5703125" style="44"/>
    <col min="69" max="69" width="4.5703125" style="46"/>
    <col min="70" max="74" width="4.5703125" style="44"/>
    <col min="75" max="75" width="4.42578125" style="44" customWidth="1"/>
    <col min="76" max="77" width="4.5703125" style="44"/>
    <col min="78" max="78" width="4.85546875" style="44" customWidth="1"/>
    <col min="79" max="79" width="4.5703125" style="44"/>
    <col min="80" max="80" width="4.5703125" style="46"/>
    <col min="81" max="81" width="5" style="44" customWidth="1"/>
    <col min="82" max="82" width="4.5703125" style="44"/>
    <col min="83" max="83" width="5" style="44" customWidth="1"/>
    <col min="84" max="84" width="4.42578125" style="44" customWidth="1"/>
    <col min="85" max="85" width="5.140625" style="44" customWidth="1"/>
    <col min="86" max="90" width="4.5703125" style="44"/>
    <col min="91" max="91" width="4.5703125" style="46"/>
    <col min="92" max="95" width="4.5703125" style="44"/>
    <col min="96" max="96" width="4.85546875" style="44" bestFit="1" customWidth="1"/>
    <col min="97" max="97" width="5.28515625" style="44" customWidth="1"/>
    <col min="98" max="98" width="6" style="44" customWidth="1"/>
    <col min="99" max="99" width="6.140625" style="44" customWidth="1"/>
    <col min="100" max="100" width="10.42578125" style="44" customWidth="1"/>
    <col min="101" max="101" width="5.28515625" style="44" customWidth="1"/>
    <col min="102" max="102" width="7.28515625" style="44" customWidth="1"/>
    <col min="103" max="103" width="10.140625" style="44" customWidth="1"/>
    <col min="104" max="104" width="7.42578125" style="44" customWidth="1"/>
    <col min="105" max="109" width="4.5703125" style="44"/>
    <col min="110" max="110" width="4.5703125" style="46"/>
    <col min="111" max="115" width="4.5703125" style="44"/>
    <col min="116" max="120" width="4.85546875" style="44" customWidth="1"/>
    <col min="121" max="121" width="4.85546875" style="46" customWidth="1"/>
    <col min="122" max="126" width="4.85546875" style="44" customWidth="1"/>
    <col min="127" max="127" width="4.85546875" style="109" customWidth="1"/>
    <col min="128" max="131" width="4.85546875" style="44" customWidth="1"/>
    <col min="132" max="132" width="4.85546875" style="46" customWidth="1"/>
    <col min="133" max="137" width="4.85546875" style="44" customWidth="1"/>
    <col min="138" max="138" width="4.7109375" style="109" customWidth="1"/>
    <col min="139" max="142" width="4.7109375" style="44" customWidth="1"/>
    <col min="143" max="143" width="4.7109375" style="46" customWidth="1"/>
    <col min="144" max="153" width="4.7109375" style="44" customWidth="1"/>
    <col min="154" max="154" width="4.7109375" style="46" customWidth="1"/>
    <col min="155" max="164" width="4.7109375" style="44" customWidth="1"/>
    <col min="165" max="165" width="4.7109375" style="46" customWidth="1"/>
    <col min="166" max="170" width="4.7109375" style="44" customWidth="1"/>
    <col min="171" max="175" width="4.42578125" style="44" customWidth="1"/>
    <col min="176" max="176" width="4.42578125" style="46" customWidth="1"/>
    <col min="177" max="181" width="4.42578125" style="44" customWidth="1"/>
    <col min="182" max="186" width="4.5703125" style="44"/>
    <col min="187" max="187" width="4.5703125" style="46"/>
    <col min="188" max="192" width="4.5703125" style="44"/>
    <col min="193" max="193" width="4.85546875" style="44" customWidth="1"/>
    <col min="194" max="195" width="5.5703125" style="44" customWidth="1"/>
    <col min="196" max="196" width="11" style="44" customWidth="1"/>
    <col min="197" max="197" width="5.7109375" style="44" customWidth="1"/>
    <col min="198" max="199" width="6.5703125" style="44" customWidth="1"/>
    <col min="200" max="200" width="6.140625" style="44" customWidth="1"/>
    <col min="201" max="201" width="6.7109375" style="46" customWidth="1"/>
    <col min="202" max="202" width="7.140625" style="44" customWidth="1"/>
    <col min="203" max="203" width="9.42578125" style="44" customWidth="1"/>
    <col min="204" max="204" width="9.140625" style="44" customWidth="1"/>
    <col min="205" max="209" width="4.7109375" style="44" customWidth="1"/>
    <col min="210" max="210" width="4.7109375" style="46" customWidth="1"/>
    <col min="211" max="220" width="4.7109375" style="44" customWidth="1"/>
    <col min="221" max="221" width="4.7109375" style="46" customWidth="1"/>
    <col min="222" max="231" width="4.7109375" style="44" customWidth="1"/>
    <col min="232" max="232" width="4.7109375" style="46" customWidth="1"/>
    <col min="233" max="242" width="4.7109375" style="44" customWidth="1"/>
    <col min="243" max="243" width="4.7109375" style="46" customWidth="1"/>
    <col min="244" max="248" width="4.7109375" style="44" customWidth="1"/>
    <col min="249" max="253" width="4.28515625" style="44" customWidth="1"/>
    <col min="254" max="254" width="4.28515625" style="46" customWidth="1"/>
    <col min="255" max="259" width="4.28515625" style="44" customWidth="1"/>
    <col min="260" max="264" width="4.42578125" style="44" customWidth="1"/>
    <col min="265" max="265" width="4.42578125" style="46" customWidth="1"/>
    <col min="266" max="270" width="4.42578125" style="44" customWidth="1"/>
    <col min="271" max="281" width="4.28515625" customWidth="1"/>
    <col min="282" max="292" width="4.42578125" customWidth="1"/>
    <col min="293" max="293" width="5.5703125" customWidth="1"/>
    <col min="294" max="294" width="6.140625" customWidth="1"/>
    <col min="295" max="295" width="6.85546875" customWidth="1"/>
    <col min="296" max="296" width="10.28515625" customWidth="1"/>
    <col min="297" max="298" width="5.5703125" customWidth="1"/>
    <col min="299" max="299" width="6" customWidth="1"/>
    <col min="300" max="300" width="5.140625" customWidth="1"/>
    <col min="301" max="301" width="5.5703125" customWidth="1"/>
    <col min="302" max="302" width="5.85546875" customWidth="1"/>
    <col min="303" max="304" width="5.5703125" customWidth="1"/>
    <col min="305" max="305" width="6.85546875" customWidth="1"/>
    <col min="306" max="306" width="12.28515625" customWidth="1"/>
    <col min="307" max="307" width="6.85546875" customWidth="1"/>
    <col min="308" max="318" width="4.42578125" customWidth="1"/>
    <col min="339" max="340" width="4.85546875" bestFit="1" customWidth="1"/>
    <col min="341" max="341" width="4.42578125" customWidth="1"/>
    <col min="350" max="350" width="4.85546875" bestFit="1" customWidth="1"/>
    <col min="351" max="351" width="4.42578125" customWidth="1"/>
    <col min="361" max="361" width="4" customWidth="1"/>
    <col min="362" max="362" width="4.28515625" customWidth="1"/>
    <col min="363" max="363" width="4.42578125" customWidth="1"/>
    <col min="372" max="373" width="4.140625" customWidth="1"/>
    <col min="375" max="375" width="5.5703125" customWidth="1"/>
    <col min="376" max="376" width="5.42578125" customWidth="1"/>
    <col min="377" max="377" width="16.42578125" customWidth="1"/>
    <col min="379" max="379" width="6" customWidth="1"/>
    <col min="380" max="380" width="6.140625" customWidth="1"/>
    <col min="382" max="382" width="5.5703125" customWidth="1"/>
    <col min="383" max="383" width="6.140625" customWidth="1"/>
    <col min="384" max="384" width="4.85546875" customWidth="1"/>
    <col min="385" max="385" width="7.42578125" customWidth="1"/>
    <col min="386" max="386" width="6" customWidth="1"/>
    <col min="387" max="387" width="12.7109375" customWidth="1"/>
    <col min="389" max="389" width="5.7109375" bestFit="1" customWidth="1"/>
    <col min="398" max="399" width="4.85546875" bestFit="1" customWidth="1"/>
    <col min="410" max="410" width="7" customWidth="1"/>
  </cols>
  <sheetData>
    <row r="1" spans="1:410" ht="159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1" t="s">
        <v>5</v>
      </c>
      <c r="H1" s="1" t="s">
        <v>6</v>
      </c>
      <c r="I1" s="2" t="s">
        <v>7</v>
      </c>
      <c r="J1" s="159" t="s">
        <v>8</v>
      </c>
      <c r="K1" s="807" t="s">
        <v>1211</v>
      </c>
      <c r="L1" s="144" t="s">
        <v>199</v>
      </c>
      <c r="M1" s="205" t="s">
        <v>200</v>
      </c>
      <c r="N1" s="219" t="s">
        <v>201</v>
      </c>
      <c r="O1" s="159" t="s">
        <v>202</v>
      </c>
      <c r="P1" s="807" t="s">
        <v>1210</v>
      </c>
      <c r="Q1" s="144" t="s">
        <v>203</v>
      </c>
      <c r="R1" s="205" t="s">
        <v>575</v>
      </c>
      <c r="S1" s="218" t="s">
        <v>205</v>
      </c>
      <c r="T1" s="131" t="s">
        <v>206</v>
      </c>
      <c r="U1" s="132" t="s">
        <v>576</v>
      </c>
      <c r="V1" s="132" t="s">
        <v>577</v>
      </c>
      <c r="W1" s="133" t="s">
        <v>578</v>
      </c>
      <c r="X1" s="143" t="s">
        <v>460</v>
      </c>
      <c r="Y1" s="785" t="s">
        <v>581</v>
      </c>
      <c r="Z1" s="144" t="s">
        <v>579</v>
      </c>
      <c r="AA1" s="202" t="s">
        <v>580</v>
      </c>
      <c r="AB1" s="145" t="s">
        <v>581</v>
      </c>
      <c r="AC1" s="137" t="s">
        <v>460</v>
      </c>
      <c r="AD1" s="139" t="s">
        <v>460</v>
      </c>
      <c r="AE1" s="131" t="s">
        <v>206</v>
      </c>
      <c r="AF1" s="132" t="s">
        <v>219</v>
      </c>
      <c r="AG1" s="132" t="s">
        <v>220</v>
      </c>
      <c r="AH1" s="133" t="s">
        <v>221</v>
      </c>
      <c r="AI1" s="143" t="s">
        <v>11</v>
      </c>
      <c r="AJ1" s="785" t="s">
        <v>224</v>
      </c>
      <c r="AK1" s="144" t="s">
        <v>222</v>
      </c>
      <c r="AL1" s="202" t="s">
        <v>223</v>
      </c>
      <c r="AM1" s="145" t="s">
        <v>224</v>
      </c>
      <c r="AN1" s="137" t="s">
        <v>11</v>
      </c>
      <c r="AO1" s="139" t="s">
        <v>11</v>
      </c>
      <c r="AP1" s="131" t="s">
        <v>206</v>
      </c>
      <c r="AQ1" s="132" t="s">
        <v>225</v>
      </c>
      <c r="AR1" s="132" t="s">
        <v>226</v>
      </c>
      <c r="AS1" s="133" t="s">
        <v>227</v>
      </c>
      <c r="AT1" s="143" t="s">
        <v>12</v>
      </c>
      <c r="AU1" s="785" t="s">
        <v>230</v>
      </c>
      <c r="AV1" s="144" t="s">
        <v>228</v>
      </c>
      <c r="AW1" s="202" t="s">
        <v>229</v>
      </c>
      <c r="AX1" s="145" t="s">
        <v>230</v>
      </c>
      <c r="AY1" s="137" t="s">
        <v>12</v>
      </c>
      <c r="AZ1" s="139" t="s">
        <v>12</v>
      </c>
      <c r="BA1" s="131" t="s">
        <v>206</v>
      </c>
      <c r="BB1" s="132" t="s">
        <v>582</v>
      </c>
      <c r="BC1" s="132" t="s">
        <v>583</v>
      </c>
      <c r="BD1" s="133" t="s">
        <v>584</v>
      </c>
      <c r="BE1" s="143" t="s">
        <v>461</v>
      </c>
      <c r="BF1" s="785" t="s">
        <v>587</v>
      </c>
      <c r="BG1" s="144" t="s">
        <v>585</v>
      </c>
      <c r="BH1" s="202" t="s">
        <v>586</v>
      </c>
      <c r="BI1" s="145" t="s">
        <v>587</v>
      </c>
      <c r="BJ1" s="137" t="s">
        <v>588</v>
      </c>
      <c r="BK1" s="139" t="s">
        <v>589</v>
      </c>
      <c r="BL1" s="131" t="s">
        <v>206</v>
      </c>
      <c r="BM1" s="132" t="s">
        <v>590</v>
      </c>
      <c r="BN1" s="132" t="s">
        <v>591</v>
      </c>
      <c r="BO1" s="133" t="s">
        <v>592</v>
      </c>
      <c r="BP1" s="143" t="s">
        <v>462</v>
      </c>
      <c r="BQ1" s="785" t="s">
        <v>595</v>
      </c>
      <c r="BR1" s="144" t="s">
        <v>593</v>
      </c>
      <c r="BS1" s="202" t="s">
        <v>594</v>
      </c>
      <c r="BT1" s="145" t="s">
        <v>595</v>
      </c>
      <c r="BU1" s="137" t="s">
        <v>596</v>
      </c>
      <c r="BV1" s="139" t="s">
        <v>596</v>
      </c>
      <c r="BW1" s="131" t="s">
        <v>206</v>
      </c>
      <c r="BX1" s="132" t="s">
        <v>597</v>
      </c>
      <c r="BY1" s="132" t="s">
        <v>598</v>
      </c>
      <c r="BZ1" s="133" t="s">
        <v>599</v>
      </c>
      <c r="CA1" s="143" t="s">
        <v>463</v>
      </c>
      <c r="CB1" s="785" t="s">
        <v>602</v>
      </c>
      <c r="CC1" s="144" t="s">
        <v>600</v>
      </c>
      <c r="CD1" s="202" t="s">
        <v>601</v>
      </c>
      <c r="CE1" s="145" t="s">
        <v>602</v>
      </c>
      <c r="CF1" s="137" t="s">
        <v>603</v>
      </c>
      <c r="CG1" s="320" t="s">
        <v>603</v>
      </c>
      <c r="CH1" s="324" t="s">
        <v>206</v>
      </c>
      <c r="CI1" s="299" t="s">
        <v>207</v>
      </c>
      <c r="CJ1" s="299" t="s">
        <v>208</v>
      </c>
      <c r="CK1" s="300" t="s">
        <v>209</v>
      </c>
      <c r="CL1" s="301" t="s">
        <v>9</v>
      </c>
      <c r="CM1" s="794" t="s">
        <v>212</v>
      </c>
      <c r="CN1" s="325" t="s">
        <v>210</v>
      </c>
      <c r="CO1" s="326" t="s">
        <v>211</v>
      </c>
      <c r="CP1" s="327" t="s">
        <v>212</v>
      </c>
      <c r="CQ1" s="328" t="s">
        <v>9</v>
      </c>
      <c r="CR1" s="329" t="s">
        <v>9</v>
      </c>
      <c r="CS1" s="347" t="s">
        <v>246</v>
      </c>
      <c r="CT1" s="348" t="s">
        <v>247</v>
      </c>
      <c r="CU1" s="349" t="s">
        <v>248</v>
      </c>
      <c r="CV1" s="350" t="s">
        <v>249</v>
      </c>
      <c r="CW1" s="351" t="s">
        <v>250</v>
      </c>
      <c r="CX1" s="352" t="s">
        <v>251</v>
      </c>
      <c r="CY1" s="350" t="s">
        <v>252</v>
      </c>
      <c r="CZ1" s="350" t="s">
        <v>253</v>
      </c>
      <c r="DA1" s="298" t="s">
        <v>206</v>
      </c>
      <c r="DB1" s="299" t="s">
        <v>604</v>
      </c>
      <c r="DC1" s="299" t="s">
        <v>605</v>
      </c>
      <c r="DD1" s="300" t="s">
        <v>606</v>
      </c>
      <c r="DE1" s="301" t="s">
        <v>464</v>
      </c>
      <c r="DF1" s="710" t="s">
        <v>609</v>
      </c>
      <c r="DG1" s="9" t="s">
        <v>607</v>
      </c>
      <c r="DH1" s="302" t="s">
        <v>608</v>
      </c>
      <c r="DI1" s="302" t="s">
        <v>609</v>
      </c>
      <c r="DJ1" s="303" t="s">
        <v>464</v>
      </c>
      <c r="DK1" s="304" t="s">
        <v>610</v>
      </c>
      <c r="DL1" s="298" t="s">
        <v>206</v>
      </c>
      <c r="DM1" s="299" t="s">
        <v>611</v>
      </c>
      <c r="DN1" s="299" t="s">
        <v>612</v>
      </c>
      <c r="DO1" s="300" t="s">
        <v>613</v>
      </c>
      <c r="DP1" s="301" t="s">
        <v>465</v>
      </c>
      <c r="DQ1" s="710" t="s">
        <v>616</v>
      </c>
      <c r="DR1" s="9" t="s">
        <v>614</v>
      </c>
      <c r="DS1" s="302" t="s">
        <v>615</v>
      </c>
      <c r="DT1" s="302" t="s">
        <v>616</v>
      </c>
      <c r="DU1" s="303" t="s">
        <v>617</v>
      </c>
      <c r="DV1" s="304" t="s">
        <v>617</v>
      </c>
      <c r="DW1" s="397" t="s">
        <v>206</v>
      </c>
      <c r="DX1" s="398" t="s">
        <v>618</v>
      </c>
      <c r="DY1" s="398" t="s">
        <v>619</v>
      </c>
      <c r="DZ1" s="399" t="s">
        <v>620</v>
      </c>
      <c r="EA1" s="400" t="s">
        <v>15</v>
      </c>
      <c r="EB1" s="795" t="s">
        <v>623</v>
      </c>
      <c r="EC1" s="401" t="s">
        <v>621</v>
      </c>
      <c r="ED1" s="402" t="s">
        <v>622</v>
      </c>
      <c r="EE1" s="402" t="s">
        <v>623</v>
      </c>
      <c r="EF1" s="403" t="s">
        <v>624</v>
      </c>
      <c r="EG1" s="404" t="s">
        <v>624</v>
      </c>
      <c r="EH1" s="298" t="s">
        <v>206</v>
      </c>
      <c r="EI1" s="299" t="s">
        <v>625</v>
      </c>
      <c r="EJ1" s="299" t="s">
        <v>626</v>
      </c>
      <c r="EK1" s="300" t="s">
        <v>627</v>
      </c>
      <c r="EL1" s="301" t="s">
        <v>466</v>
      </c>
      <c r="EM1" s="710" t="s">
        <v>630</v>
      </c>
      <c r="EN1" s="9" t="s">
        <v>628</v>
      </c>
      <c r="EO1" s="302" t="s">
        <v>629</v>
      </c>
      <c r="EP1" s="302" t="s">
        <v>630</v>
      </c>
      <c r="EQ1" s="303" t="s">
        <v>466</v>
      </c>
      <c r="ER1" s="304" t="s">
        <v>631</v>
      </c>
      <c r="ES1" s="298" t="s">
        <v>206</v>
      </c>
      <c r="ET1" s="299" t="s">
        <v>632</v>
      </c>
      <c r="EU1" s="299" t="s">
        <v>633</v>
      </c>
      <c r="EV1" s="300" t="s">
        <v>634</v>
      </c>
      <c r="EW1" s="301" t="s">
        <v>467</v>
      </c>
      <c r="EX1" s="710" t="s">
        <v>637</v>
      </c>
      <c r="EY1" s="9" t="s">
        <v>635</v>
      </c>
      <c r="EZ1" s="302" t="s">
        <v>636</v>
      </c>
      <c r="FA1" s="302" t="s">
        <v>637</v>
      </c>
      <c r="FB1" s="303" t="s">
        <v>467</v>
      </c>
      <c r="FC1" s="304" t="s">
        <v>467</v>
      </c>
      <c r="FD1" s="298" t="s">
        <v>206</v>
      </c>
      <c r="FE1" s="299" t="s">
        <v>638</v>
      </c>
      <c r="FF1" s="299" t="s">
        <v>639</v>
      </c>
      <c r="FG1" s="300" t="s">
        <v>640</v>
      </c>
      <c r="FH1" s="301" t="s">
        <v>468</v>
      </c>
      <c r="FI1" s="710" t="s">
        <v>1199</v>
      </c>
      <c r="FJ1" s="9" t="s">
        <v>641</v>
      </c>
      <c r="FK1" s="302" t="s">
        <v>642</v>
      </c>
      <c r="FL1" s="302" t="s">
        <v>643</v>
      </c>
      <c r="FM1" s="303" t="s">
        <v>644</v>
      </c>
      <c r="FN1" s="304" t="s">
        <v>644</v>
      </c>
      <c r="FO1" s="298" t="s">
        <v>206</v>
      </c>
      <c r="FP1" s="299" t="s">
        <v>645</v>
      </c>
      <c r="FQ1" s="299" t="s">
        <v>646</v>
      </c>
      <c r="FR1" s="300" t="s">
        <v>647</v>
      </c>
      <c r="FS1" s="301" t="s">
        <v>469</v>
      </c>
      <c r="FT1" s="710" t="s">
        <v>650</v>
      </c>
      <c r="FU1" s="9" t="s">
        <v>648</v>
      </c>
      <c r="FV1" s="302" t="s">
        <v>649</v>
      </c>
      <c r="FW1" s="302" t="s">
        <v>650</v>
      </c>
      <c r="FX1" s="303" t="s">
        <v>651</v>
      </c>
      <c r="FY1" s="304" t="s">
        <v>469</v>
      </c>
      <c r="FZ1" s="298" t="s">
        <v>206</v>
      </c>
      <c r="GA1" s="299" t="s">
        <v>652</v>
      </c>
      <c r="GB1" s="299" t="s">
        <v>653</v>
      </c>
      <c r="GC1" s="300" t="s">
        <v>654</v>
      </c>
      <c r="GD1" s="301" t="s">
        <v>470</v>
      </c>
      <c r="GE1" s="710" t="s">
        <v>657</v>
      </c>
      <c r="GF1" s="9" t="s">
        <v>655</v>
      </c>
      <c r="GG1" s="302" t="s">
        <v>656</v>
      </c>
      <c r="GH1" s="302" t="s">
        <v>657</v>
      </c>
      <c r="GI1" s="303" t="s">
        <v>658</v>
      </c>
      <c r="GJ1" s="304" t="s">
        <v>659</v>
      </c>
      <c r="GK1" s="368" t="s">
        <v>311</v>
      </c>
      <c r="GL1" s="367" t="s">
        <v>312</v>
      </c>
      <c r="GM1" s="369" t="s">
        <v>313</v>
      </c>
      <c r="GN1" s="390" t="s">
        <v>314</v>
      </c>
      <c r="GO1" s="368" t="s">
        <v>315</v>
      </c>
      <c r="GP1" s="367" t="s">
        <v>316</v>
      </c>
      <c r="GQ1" s="522" t="s">
        <v>317</v>
      </c>
      <c r="GR1" s="390" t="s">
        <v>318</v>
      </c>
      <c r="GS1" s="788" t="s">
        <v>1196</v>
      </c>
      <c r="GT1" s="390" t="s">
        <v>319</v>
      </c>
      <c r="GU1" s="529" t="s">
        <v>320</v>
      </c>
      <c r="GV1" s="523" t="s">
        <v>1174</v>
      </c>
      <c r="GW1" s="298" t="s">
        <v>206</v>
      </c>
      <c r="GX1" s="299" t="s">
        <v>660</v>
      </c>
      <c r="GY1" s="299" t="s">
        <v>661</v>
      </c>
      <c r="GZ1" s="300" t="s">
        <v>662</v>
      </c>
      <c r="HA1" s="301" t="s">
        <v>663</v>
      </c>
      <c r="HB1" s="710" t="s">
        <v>666</v>
      </c>
      <c r="HC1" s="9" t="s">
        <v>664</v>
      </c>
      <c r="HD1" s="302" t="s">
        <v>665</v>
      </c>
      <c r="HE1" s="302" t="s">
        <v>666</v>
      </c>
      <c r="HF1" s="303" t="s">
        <v>667</v>
      </c>
      <c r="HG1" s="304" t="s">
        <v>668</v>
      </c>
      <c r="HH1" s="298" t="s">
        <v>206</v>
      </c>
      <c r="HI1" s="299" t="s">
        <v>669</v>
      </c>
      <c r="HJ1" s="299" t="s">
        <v>670</v>
      </c>
      <c r="HK1" s="300" t="s">
        <v>671</v>
      </c>
      <c r="HL1" s="301" t="s">
        <v>672</v>
      </c>
      <c r="HM1" s="710" t="s">
        <v>675</v>
      </c>
      <c r="HN1" s="9" t="s">
        <v>673</v>
      </c>
      <c r="HO1" s="302" t="s">
        <v>674</v>
      </c>
      <c r="HP1" s="302" t="s">
        <v>675</v>
      </c>
      <c r="HQ1" s="303" t="s">
        <v>676</v>
      </c>
      <c r="HR1" s="303" t="s">
        <v>676</v>
      </c>
      <c r="HS1" s="298" t="s">
        <v>206</v>
      </c>
      <c r="HT1" s="299" t="s">
        <v>677</v>
      </c>
      <c r="HU1" s="299" t="s">
        <v>678</v>
      </c>
      <c r="HV1" s="300" t="s">
        <v>679</v>
      </c>
      <c r="HW1" s="301" t="s">
        <v>680</v>
      </c>
      <c r="HX1" s="710" t="s">
        <v>683</v>
      </c>
      <c r="HY1" s="9" t="s">
        <v>681</v>
      </c>
      <c r="HZ1" s="302" t="s">
        <v>682</v>
      </c>
      <c r="IA1" s="302" t="s">
        <v>683</v>
      </c>
      <c r="IB1" s="303" t="s">
        <v>684</v>
      </c>
      <c r="IC1" s="304" t="s">
        <v>685</v>
      </c>
      <c r="ID1" s="298" t="s">
        <v>206</v>
      </c>
      <c r="IE1" s="299" t="s">
        <v>686</v>
      </c>
      <c r="IF1" s="299" t="s">
        <v>687</v>
      </c>
      <c r="IG1" s="300" t="s">
        <v>688</v>
      </c>
      <c r="IH1" s="301" t="s">
        <v>689</v>
      </c>
      <c r="II1" s="710" t="s">
        <v>692</v>
      </c>
      <c r="IJ1" s="9" t="s">
        <v>690</v>
      </c>
      <c r="IK1" s="302" t="s">
        <v>691</v>
      </c>
      <c r="IL1" s="302" t="s">
        <v>692</v>
      </c>
      <c r="IM1" s="303" t="s">
        <v>693</v>
      </c>
      <c r="IN1" s="304" t="s">
        <v>694</v>
      </c>
      <c r="IO1" s="298" t="s">
        <v>206</v>
      </c>
      <c r="IP1" s="299" t="s">
        <v>695</v>
      </c>
      <c r="IQ1" s="299" t="s">
        <v>696</v>
      </c>
      <c r="IR1" s="300" t="s">
        <v>697</v>
      </c>
      <c r="IS1" s="301" t="s">
        <v>698</v>
      </c>
      <c r="IT1" s="710" t="s">
        <v>701</v>
      </c>
      <c r="IU1" s="9" t="s">
        <v>699</v>
      </c>
      <c r="IV1" s="302" t="s">
        <v>700</v>
      </c>
      <c r="IW1" s="302" t="s">
        <v>701</v>
      </c>
      <c r="IX1" s="303" t="s">
        <v>702</v>
      </c>
      <c r="IY1" s="304" t="s">
        <v>702</v>
      </c>
      <c r="IZ1" s="298" t="s">
        <v>206</v>
      </c>
      <c r="JA1" s="299" t="s">
        <v>703</v>
      </c>
      <c r="JB1" s="299" t="s">
        <v>704</v>
      </c>
      <c r="JC1" s="300" t="s">
        <v>705</v>
      </c>
      <c r="JD1" s="301" t="s">
        <v>706</v>
      </c>
      <c r="JE1" s="710" t="s">
        <v>709</v>
      </c>
      <c r="JF1" s="9" t="s">
        <v>707</v>
      </c>
      <c r="JG1" s="302" t="s">
        <v>708</v>
      </c>
      <c r="JH1" s="302" t="s">
        <v>709</v>
      </c>
      <c r="JI1" s="303" t="s">
        <v>710</v>
      </c>
      <c r="JJ1" s="304" t="s">
        <v>710</v>
      </c>
      <c r="JK1" s="298" t="s">
        <v>206</v>
      </c>
      <c r="JL1" s="299" t="s">
        <v>711</v>
      </c>
      <c r="JM1" s="299" t="s">
        <v>712</v>
      </c>
      <c r="JN1" s="300" t="s">
        <v>713</v>
      </c>
      <c r="JO1" s="301" t="s">
        <v>714</v>
      </c>
      <c r="JP1" s="710" t="s">
        <v>717</v>
      </c>
      <c r="JQ1" s="9" t="s">
        <v>715</v>
      </c>
      <c r="JR1" s="302" t="s">
        <v>716</v>
      </c>
      <c r="JS1" s="302" t="s">
        <v>717</v>
      </c>
      <c r="JT1" s="303" t="s">
        <v>718</v>
      </c>
      <c r="JU1" s="304" t="s">
        <v>718</v>
      </c>
      <c r="JV1" s="732" t="s">
        <v>206</v>
      </c>
      <c r="JW1" s="733" t="s">
        <v>1153</v>
      </c>
      <c r="JX1" s="733" t="s">
        <v>1154</v>
      </c>
      <c r="JY1" s="734" t="s">
        <v>1155</v>
      </c>
      <c r="JZ1" s="735" t="s">
        <v>1156</v>
      </c>
      <c r="KA1" s="796" t="s">
        <v>1159</v>
      </c>
      <c r="KB1" s="736" t="s">
        <v>1157</v>
      </c>
      <c r="KC1" s="737" t="s">
        <v>1158</v>
      </c>
      <c r="KD1" s="737" t="s">
        <v>1159</v>
      </c>
      <c r="KE1" s="737" t="s">
        <v>1160</v>
      </c>
      <c r="KF1" s="767" t="s">
        <v>1160</v>
      </c>
      <c r="KG1" s="748" t="s">
        <v>1161</v>
      </c>
      <c r="KH1" s="749" t="s">
        <v>1162</v>
      </c>
      <c r="KI1" s="750" t="s">
        <v>1163</v>
      </c>
      <c r="KJ1" s="751" t="s">
        <v>1164</v>
      </c>
      <c r="KK1" s="748" t="s">
        <v>1165</v>
      </c>
      <c r="KL1" s="749" t="s">
        <v>1166</v>
      </c>
      <c r="KM1" s="750" t="s">
        <v>1167</v>
      </c>
      <c r="KN1" s="752" t="s">
        <v>1168</v>
      </c>
      <c r="KO1" s="792" t="s">
        <v>1200</v>
      </c>
      <c r="KP1" s="753" t="s">
        <v>1169</v>
      </c>
      <c r="KQ1" s="754" t="s">
        <v>1170</v>
      </c>
      <c r="KR1" s="793" t="s">
        <v>1198</v>
      </c>
      <c r="KS1" s="755" t="s">
        <v>1171</v>
      </c>
      <c r="KT1" s="751" t="s">
        <v>1172</v>
      </c>
      <c r="KU1" s="768" t="s">
        <v>1173</v>
      </c>
      <c r="KV1" s="732" t="s">
        <v>206</v>
      </c>
      <c r="KW1" s="733" t="s">
        <v>1406</v>
      </c>
      <c r="KX1" s="733" t="s">
        <v>1407</v>
      </c>
      <c r="KY1" s="734" t="s">
        <v>1408</v>
      </c>
      <c r="KZ1" s="735" t="s">
        <v>1409</v>
      </c>
      <c r="LA1" s="796" t="s">
        <v>1410</v>
      </c>
      <c r="LB1" s="736" t="s">
        <v>1411</v>
      </c>
      <c r="LC1" s="737" t="s">
        <v>1412</v>
      </c>
      <c r="LD1" s="737" t="s">
        <v>1410</v>
      </c>
      <c r="LE1" s="737" t="s">
        <v>1413</v>
      </c>
      <c r="LF1" s="767" t="s">
        <v>1414</v>
      </c>
      <c r="LG1" s="732" t="s">
        <v>206</v>
      </c>
      <c r="LH1" s="733" t="s">
        <v>1440</v>
      </c>
      <c r="LI1" s="733" t="s">
        <v>1441</v>
      </c>
      <c r="LJ1" s="734" t="s">
        <v>1442</v>
      </c>
      <c r="LK1" s="735" t="s">
        <v>1443</v>
      </c>
      <c r="LL1" s="796" t="s">
        <v>1444</v>
      </c>
      <c r="LM1" s="736" t="s">
        <v>1445</v>
      </c>
      <c r="LN1" s="737" t="s">
        <v>1446</v>
      </c>
      <c r="LO1" s="737" t="s">
        <v>1444</v>
      </c>
      <c r="LP1" s="737" t="s">
        <v>1447</v>
      </c>
      <c r="LQ1" s="767" t="s">
        <v>1448</v>
      </c>
      <c r="LR1" s="732" t="s">
        <v>206</v>
      </c>
      <c r="LS1" s="733" t="s">
        <v>1449</v>
      </c>
      <c r="LT1" s="733" t="s">
        <v>1450</v>
      </c>
      <c r="LU1" s="734" t="s">
        <v>1451</v>
      </c>
      <c r="LV1" s="735" t="s">
        <v>1456</v>
      </c>
      <c r="LW1" s="1038" t="s">
        <v>1452</v>
      </c>
      <c r="LX1" s="736" t="s">
        <v>1453</v>
      </c>
      <c r="LY1" s="737" t="s">
        <v>1454</v>
      </c>
      <c r="LZ1" s="737" t="s">
        <v>1455</v>
      </c>
      <c r="MA1" s="1039" t="s">
        <v>1457</v>
      </c>
      <c r="MB1" s="1040" t="s">
        <v>1457</v>
      </c>
      <c r="MC1" s="732" t="s">
        <v>206</v>
      </c>
      <c r="MD1" s="733" t="s">
        <v>1458</v>
      </c>
      <c r="ME1" s="733" t="s">
        <v>1459</v>
      </c>
      <c r="MF1" s="734" t="s">
        <v>1460</v>
      </c>
      <c r="MG1" s="735" t="s">
        <v>1461</v>
      </c>
      <c r="MH1" s="1038" t="s">
        <v>1462</v>
      </c>
      <c r="MI1" s="736" t="s">
        <v>1463</v>
      </c>
      <c r="MJ1" s="737" t="s">
        <v>1464</v>
      </c>
      <c r="MK1" s="737" t="s">
        <v>1465</v>
      </c>
      <c r="ML1" s="1039" t="s">
        <v>1466</v>
      </c>
      <c r="MM1" s="1040" t="s">
        <v>1466</v>
      </c>
      <c r="MN1" s="732" t="s">
        <v>206</v>
      </c>
      <c r="MO1" s="733" t="s">
        <v>1467</v>
      </c>
      <c r="MP1" s="733" t="s">
        <v>1468</v>
      </c>
      <c r="MQ1" s="734" t="s">
        <v>1469</v>
      </c>
      <c r="MR1" s="735" t="s">
        <v>1470</v>
      </c>
      <c r="MS1" s="1038" t="s">
        <v>1470</v>
      </c>
      <c r="MT1" s="736" t="s">
        <v>1471</v>
      </c>
      <c r="MU1" s="737" t="s">
        <v>1472</v>
      </c>
      <c r="MV1" s="737" t="s">
        <v>1473</v>
      </c>
      <c r="MW1" s="1039" t="s">
        <v>1474</v>
      </c>
      <c r="MX1" s="1040" t="s">
        <v>1474</v>
      </c>
      <c r="MY1" s="732" t="s">
        <v>206</v>
      </c>
      <c r="MZ1" s="733" t="s">
        <v>1475</v>
      </c>
      <c r="NA1" s="733" t="s">
        <v>1476</v>
      </c>
      <c r="NB1" s="734" t="s">
        <v>1477</v>
      </c>
      <c r="NC1" s="735" t="s">
        <v>1478</v>
      </c>
      <c r="ND1" s="1038" t="s">
        <v>1479</v>
      </c>
      <c r="NE1" s="736" t="s">
        <v>1480</v>
      </c>
      <c r="NF1" s="737" t="s">
        <v>1481</v>
      </c>
      <c r="NG1" s="737" t="s">
        <v>1482</v>
      </c>
      <c r="NH1" s="1039" t="s">
        <v>1483</v>
      </c>
      <c r="NI1" s="1040" t="s">
        <v>1484</v>
      </c>
      <c r="NJ1" s="748" t="s">
        <v>1532</v>
      </c>
      <c r="NK1" s="749" t="s">
        <v>1533</v>
      </c>
      <c r="NL1" s="750" t="s">
        <v>1534</v>
      </c>
      <c r="NM1" s="751" t="s">
        <v>1535</v>
      </c>
      <c r="NN1" s="748" t="s">
        <v>1536</v>
      </c>
      <c r="NO1" s="749" t="s">
        <v>1537</v>
      </c>
      <c r="NP1" s="750" t="s">
        <v>1538</v>
      </c>
      <c r="NQ1" s="752" t="s">
        <v>1539</v>
      </c>
      <c r="NR1" s="753" t="s">
        <v>1544</v>
      </c>
      <c r="NS1" s="792" t="s">
        <v>1545</v>
      </c>
      <c r="NT1" s="754" t="s">
        <v>1540</v>
      </c>
      <c r="NU1" s="793" t="s">
        <v>1541</v>
      </c>
      <c r="NV1" s="755" t="s">
        <v>1543</v>
      </c>
      <c r="NW1" s="751" t="s">
        <v>1542</v>
      </c>
      <c r="NX1" s="756" t="s">
        <v>1546</v>
      </c>
      <c r="NY1" s="732" t="s">
        <v>206</v>
      </c>
      <c r="NZ1" s="733" t="s">
        <v>1589</v>
      </c>
      <c r="OA1" s="733" t="s">
        <v>1590</v>
      </c>
      <c r="OB1" s="734" t="s">
        <v>1591</v>
      </c>
      <c r="OC1" s="735" t="s">
        <v>1601</v>
      </c>
      <c r="OD1" s="1038" t="s">
        <v>1601</v>
      </c>
      <c r="OE1" s="736" t="s">
        <v>1592</v>
      </c>
      <c r="OF1" s="737" t="s">
        <v>1593</v>
      </c>
      <c r="OG1" s="737" t="s">
        <v>1594</v>
      </c>
      <c r="OH1" s="1039" t="s">
        <v>1602</v>
      </c>
      <c r="OI1" s="1040" t="s">
        <v>1602</v>
      </c>
      <c r="OJ1" s="1283" t="s">
        <v>1595</v>
      </c>
      <c r="OK1" s="1250" t="s">
        <v>1574</v>
      </c>
      <c r="OL1" s="1272" t="s">
        <v>1596</v>
      </c>
      <c r="OM1" s="1284" t="s">
        <v>1596</v>
      </c>
      <c r="ON1" s="1253" t="s">
        <v>1597</v>
      </c>
      <c r="OO1" s="1254" t="s">
        <v>1598</v>
      </c>
      <c r="OP1" s="1254" t="s">
        <v>1599</v>
      </c>
      <c r="OQ1" s="1250" t="s">
        <v>1600</v>
      </c>
      <c r="OR1" s="1285" t="s">
        <v>1600</v>
      </c>
      <c r="OS1" s="1509" t="s">
        <v>1631</v>
      </c>
      <c r="OT1" s="1510" t="s">
        <v>1632</v>
      </c>
    </row>
    <row r="2" spans="1:410" ht="21.75" customHeight="1" x14ac:dyDescent="0.25">
      <c r="A2" s="32">
        <v>1</v>
      </c>
      <c r="B2" s="32" t="s">
        <v>471</v>
      </c>
      <c r="C2" s="67" t="s">
        <v>472</v>
      </c>
      <c r="D2" s="74" t="s">
        <v>473</v>
      </c>
      <c r="E2" s="78" t="s">
        <v>474</v>
      </c>
      <c r="F2" s="22"/>
      <c r="G2" s="68" t="s">
        <v>475</v>
      </c>
      <c r="H2" s="69" t="s">
        <v>34</v>
      </c>
      <c r="I2" s="127" t="s">
        <v>84</v>
      </c>
      <c r="J2" s="157">
        <v>6</v>
      </c>
      <c r="K2" s="1304" t="str">
        <f t="shared" ref="K2:K24" si="0">TEXT(J2,"0.0")</f>
        <v>6.0</v>
      </c>
      <c r="L2" s="158" t="str">
        <f t="shared" ref="L2:L24" si="1">IF(J2&gt;=8.5,"A",IF(J2&gt;=8,"B+",IF(J2&gt;=7,"B",IF(J2&gt;=6.5,"C+",IF(J2&gt;=5.5,"C",IF(J2&gt;=5,"D+",IF(J2&gt;=4,"D","F")))))))</f>
        <v>C</v>
      </c>
      <c r="M2" s="167">
        <f t="shared" ref="M2:M24" si="2">IF(L2="A",4,IF(L2="B+",3.5,IF(L2="B",3,IF(L2="C+",2.5,IF(L2="C",2,IF(L2="D+",1.5,IF(L2="D",1,0)))))))</f>
        <v>2</v>
      </c>
      <c r="N2" s="217" t="str">
        <f t="shared" ref="N2:N24" si="3">TEXT(M2,"0.0")</f>
        <v>2.0</v>
      </c>
      <c r="O2" s="128">
        <v>6.7</v>
      </c>
      <c r="P2" s="1304" t="str">
        <f t="shared" ref="P2:P24" si="4">TEXT(O2,"0.0")</f>
        <v>6.7</v>
      </c>
      <c r="Q2" s="15" t="str">
        <f t="shared" ref="Q2:Q24" si="5">IF(O2&gt;=8.5,"A",IF(O2&gt;=8,"B+",IF(O2&gt;=7,"B",IF(O2&gt;=6.5,"C+",IF(O2&gt;=5.5,"C",IF(O2&gt;=5,"D+",IF(O2&gt;=4,"D","F")))))))</f>
        <v>C+</v>
      </c>
      <c r="R2" s="16">
        <f t="shared" ref="R2:R24" si="6">IF(Q2="A",4,IF(Q2="B+",3.5,IF(Q2="B",3,IF(Q2="C+",2.5,IF(Q2="C",2,IF(Q2="D+",1.5,IF(Q2="D",1,0)))))))</f>
        <v>2.5</v>
      </c>
      <c r="S2" s="207" t="str">
        <f t="shared" ref="S2:S24" si="7">TEXT(R2,"0.0")</f>
        <v>2.5</v>
      </c>
      <c r="T2" s="114">
        <v>5.4</v>
      </c>
      <c r="U2" s="13">
        <v>5</v>
      </c>
      <c r="V2" s="14"/>
      <c r="W2" s="40">
        <f t="shared" ref="W2:W24" si="8">ROUND((T2*0.4+U2*0.6),1)</f>
        <v>5.2</v>
      </c>
      <c r="X2" s="41">
        <f t="shared" ref="X2:X24" si="9">ROUND(MAX((T2*0.4+U2*0.6),(T2*0.4+V2*0.6)),1)</f>
        <v>5.2</v>
      </c>
      <c r="Y2" s="791" t="str">
        <f t="shared" ref="Y2:Y24" si="10">TEXT(X2,"0.0")</f>
        <v>5.2</v>
      </c>
      <c r="Z2" s="15" t="str">
        <f t="shared" ref="Z2:Z24" si="11">IF(X2&gt;=8.5,"A",IF(X2&gt;=8,"B+",IF(X2&gt;=7,"B",IF(X2&gt;=6.5,"C+",IF(X2&gt;=5.5,"C",IF(X2&gt;=5,"D+",IF(X2&gt;=4,"D","F")))))))</f>
        <v>D+</v>
      </c>
      <c r="AA2" s="16">
        <f t="shared" ref="AA2:AA24" si="12">IF(Z2="A",4,IF(Z2="B+",3.5,IF(Z2="B",3,IF(Z2="C+",2.5,IF(Z2="C",2,IF(Z2="D+",1.5,IF(Z2="D",1,0)))))))</f>
        <v>1.5</v>
      </c>
      <c r="AB2" s="16" t="str">
        <f t="shared" ref="AB2:AB24" si="13">TEXT(AA2,"0.0")</f>
        <v>1.5</v>
      </c>
      <c r="AC2" s="18">
        <v>2</v>
      </c>
      <c r="AD2" s="310">
        <v>2</v>
      </c>
      <c r="AE2" s="129">
        <v>6</v>
      </c>
      <c r="AF2" s="13">
        <v>5</v>
      </c>
      <c r="AG2" s="14"/>
      <c r="AH2" s="40">
        <f t="shared" ref="AH2:AH24" si="14">ROUND((AE2*0.4+AF2*0.6),1)</f>
        <v>5.4</v>
      </c>
      <c r="AI2" s="41">
        <f t="shared" ref="AI2:AI24" si="15">ROUND(MAX((AE2*0.4+AF2*0.6),(AE2*0.4+AG2*0.6)),1)</f>
        <v>5.4</v>
      </c>
      <c r="AJ2" s="791" t="str">
        <f t="shared" ref="AJ2:AJ24" si="16">TEXT(AI2,"0.0")</f>
        <v>5.4</v>
      </c>
      <c r="AK2" s="15" t="str">
        <f t="shared" ref="AK2:AK24" si="17">IF(AI2&gt;=8.5,"A",IF(AI2&gt;=8,"B+",IF(AI2&gt;=7,"B",IF(AI2&gt;=6.5,"C+",IF(AI2&gt;=5.5,"C",IF(AI2&gt;=5,"D+",IF(AI2&gt;=4,"D","F")))))))</f>
        <v>D+</v>
      </c>
      <c r="AL2" s="16">
        <f t="shared" ref="AL2:AL24" si="18">IF(AK2="A",4,IF(AK2="B+",3.5,IF(AK2="B",3,IF(AK2="C+",2.5,IF(AK2="C",2,IF(AK2="D+",1.5,IF(AK2="D",1,0)))))))</f>
        <v>1.5</v>
      </c>
      <c r="AM2" s="16" t="str">
        <f t="shared" ref="AM2:AM24" si="19">TEXT(AL2,"0.0")</f>
        <v>1.5</v>
      </c>
      <c r="AN2" s="18">
        <v>3</v>
      </c>
      <c r="AO2" s="117">
        <v>3</v>
      </c>
      <c r="AP2" s="114">
        <v>6.7</v>
      </c>
      <c r="AQ2" s="333">
        <v>6</v>
      </c>
      <c r="AR2" s="284"/>
      <c r="AS2" s="40">
        <f t="shared" ref="AS2:AS24" si="20">ROUND((AP2*0.4+AQ2*0.6),1)</f>
        <v>6.3</v>
      </c>
      <c r="AT2" s="41">
        <f t="shared" ref="AT2:AT24" si="21">ROUND(MAX((AP2*0.4+AQ2*0.6),(AP2*0.4+AR2*0.6)),1)</f>
        <v>6.3</v>
      </c>
      <c r="AU2" s="791" t="str">
        <f t="shared" ref="AU2:AU24" si="22">TEXT(AT2,"0.0")</f>
        <v>6.3</v>
      </c>
      <c r="AV2" s="15" t="str">
        <f t="shared" ref="AV2:AV24" si="23">IF(AT2&gt;=8.5,"A",IF(AT2&gt;=8,"B+",IF(AT2&gt;=7,"B",IF(AT2&gt;=6.5,"C+",IF(AT2&gt;=5.5,"C",IF(AT2&gt;=5,"D+",IF(AT2&gt;=4,"D","F")))))))</f>
        <v>C</v>
      </c>
      <c r="AW2" s="16">
        <f t="shared" ref="AW2:AW24" si="24">IF(AV2="A",4,IF(AV2="B+",3.5,IF(AV2="B",3,IF(AV2="C+",2.5,IF(AV2="C",2,IF(AV2="D+",1.5,IF(AV2="D",1,0)))))))</f>
        <v>2</v>
      </c>
      <c r="AX2" s="16" t="str">
        <f t="shared" ref="AX2:AX24" si="25">TEXT(AW2,"0.0")</f>
        <v>2.0</v>
      </c>
      <c r="AY2" s="18">
        <v>4</v>
      </c>
      <c r="AZ2" s="117">
        <v>4</v>
      </c>
      <c r="BA2" s="1059">
        <v>7.8</v>
      </c>
      <c r="BB2" s="1060">
        <v>8</v>
      </c>
      <c r="BC2" s="1061"/>
      <c r="BD2" s="1062">
        <f t="shared" ref="BD2:BD24" si="26">ROUND((BA2*0.4+BB2*0.6),1)</f>
        <v>7.9</v>
      </c>
      <c r="BE2" s="1063">
        <f t="shared" ref="BE2:BE24" si="27">ROUND(MAX((BA2*0.4+BB2*0.6),(BA2*0.4+BC2*0.6)),1)</f>
        <v>7.9</v>
      </c>
      <c r="BF2" s="1064" t="str">
        <f t="shared" ref="BF2:BF24" si="28">TEXT(BE2,"0.0")</f>
        <v>7.9</v>
      </c>
      <c r="BG2" s="1065" t="str">
        <f t="shared" ref="BG2:BG24" si="29">IF(BE2&gt;=8.5,"A",IF(BE2&gt;=8,"B+",IF(BE2&gt;=7,"B",IF(BE2&gt;=6.5,"C+",IF(BE2&gt;=5.5,"C",IF(BE2&gt;=5,"D+",IF(BE2&gt;=4,"D","F")))))))</f>
        <v>B</v>
      </c>
      <c r="BH2" s="16">
        <f t="shared" ref="BH2:BH24" si="30">IF(BG2="A",4,IF(BG2="B+",3.5,IF(BG2="B",3,IF(BG2="C+",2.5,IF(BG2="C",2,IF(BG2="D+",1.5,IF(BG2="D",1,0)))))))</f>
        <v>3</v>
      </c>
      <c r="BI2" s="16" t="str">
        <f t="shared" ref="BI2:BI24" si="31">TEXT(BH2,"0.0")</f>
        <v>3.0</v>
      </c>
      <c r="BJ2" s="18">
        <v>3</v>
      </c>
      <c r="BK2" s="117">
        <v>3</v>
      </c>
      <c r="BL2" s="116">
        <v>7.8</v>
      </c>
      <c r="BM2" s="333">
        <v>6</v>
      </c>
      <c r="BN2" s="284"/>
      <c r="BO2" s="40">
        <f t="shared" ref="BO2:BO24" si="32">ROUND((BL2*0.4+BM2*0.6),1)</f>
        <v>6.7</v>
      </c>
      <c r="BP2" s="41">
        <f t="shared" ref="BP2:BP24" si="33">ROUND(MAX((BL2*0.4+BM2*0.6),(BL2*0.4+BN2*0.6)),1)</f>
        <v>6.7</v>
      </c>
      <c r="BQ2" s="791" t="str">
        <f t="shared" ref="BQ2:BQ24" si="34">TEXT(BP2,"0.0")</f>
        <v>6.7</v>
      </c>
      <c r="BR2" s="15" t="str">
        <f t="shared" ref="BR2:BR24" si="35">IF(BP2&gt;=8.5,"A",IF(BP2&gt;=8,"B+",IF(BP2&gt;=7,"B",IF(BP2&gt;=6.5,"C+",IF(BP2&gt;=5.5,"C",IF(BP2&gt;=5,"D+",IF(BP2&gt;=4,"D","F")))))))</f>
        <v>C+</v>
      </c>
      <c r="BS2" s="16">
        <f t="shared" ref="BS2:BS24" si="36">IF(BR2="A",4,IF(BR2="B+",3.5,IF(BR2="B",3,IF(BR2="C+",2.5,IF(BR2="C",2,IF(BR2="D+",1.5,IF(BR2="D",1,0)))))))</f>
        <v>2.5</v>
      </c>
      <c r="BT2" s="16" t="str">
        <f t="shared" ref="BT2:BT24" si="37">TEXT(BS2,"0.0")</f>
        <v>2.5</v>
      </c>
      <c r="BU2" s="18">
        <v>2</v>
      </c>
      <c r="BV2" s="117">
        <v>2</v>
      </c>
      <c r="BW2" s="116">
        <v>7.7</v>
      </c>
      <c r="BX2" s="333">
        <v>6</v>
      </c>
      <c r="BY2" s="284"/>
      <c r="BZ2" s="40">
        <f t="shared" ref="BZ2:BZ24" si="38">ROUND((BW2*0.4+BX2*0.6),1)</f>
        <v>6.7</v>
      </c>
      <c r="CA2" s="41">
        <f t="shared" ref="CA2:CA24" si="39">ROUND(MAX((BW2*0.4+BX2*0.6),(BW2*0.4+BY2*0.6)),1)</f>
        <v>6.7</v>
      </c>
      <c r="CB2" s="791" t="str">
        <f t="shared" ref="CB2:CB24" si="40">TEXT(CA2,"0.0")</f>
        <v>6.7</v>
      </c>
      <c r="CC2" s="15" t="str">
        <f t="shared" ref="CC2:CC24" si="41">IF(CA2&gt;=8.5,"A",IF(CA2&gt;=8,"B+",IF(CA2&gt;=7,"B",IF(CA2&gt;=6.5,"C+",IF(CA2&gt;=5.5,"C",IF(CA2&gt;=5,"D+",IF(CA2&gt;=4,"D","F")))))))</f>
        <v>C+</v>
      </c>
      <c r="CD2" s="16">
        <f t="shared" ref="CD2:CD24" si="42">IF(CC2="A",4,IF(CC2="B+",3.5,IF(CC2="B",3,IF(CC2="C+",2.5,IF(CC2="C",2,IF(CC2="D+",1.5,IF(CC2="D",1,0)))))))</f>
        <v>2.5</v>
      </c>
      <c r="CE2" s="16" t="str">
        <f t="shared" ref="CE2:CE24" si="43">TEXT(CD2,"0.0")</f>
        <v>2.5</v>
      </c>
      <c r="CF2" s="18">
        <v>2</v>
      </c>
      <c r="CG2" s="117">
        <v>2</v>
      </c>
      <c r="CH2" s="330">
        <v>7.5</v>
      </c>
      <c r="CI2" s="283">
        <v>4</v>
      </c>
      <c r="CJ2" s="284"/>
      <c r="CK2" s="40">
        <f t="shared" ref="CK2:CK24" si="44">ROUND((CH2*0.4+CI2*0.6),1)</f>
        <v>5.4</v>
      </c>
      <c r="CL2" s="41">
        <f t="shared" ref="CL2:CL24" si="45">ROUND(MAX((CH2*0.4+CI2*0.6),(CH2*0.4+CJ2*0.6)),1)</f>
        <v>5.4</v>
      </c>
      <c r="CM2" s="791" t="str">
        <f t="shared" ref="CM2:CM24" si="46">TEXT(CL2,"0.0")</f>
        <v>5.4</v>
      </c>
      <c r="CN2" s="15" t="str">
        <f t="shared" ref="CN2:CN24" si="47">IF(CL2&gt;=8.5,"A",IF(CL2&gt;=8,"B+",IF(CL2&gt;=7,"B",IF(CL2&gt;=6.5,"C+",IF(CL2&gt;=5.5,"C",IF(CL2&gt;=5,"D+",IF(CL2&gt;=4,"D","F")))))))</f>
        <v>D+</v>
      </c>
      <c r="CO2" s="16">
        <f t="shared" ref="CO2:CO24" si="48">IF(CN2="A",4,IF(CN2="B+",3.5,IF(CN2="B",3,IF(CN2="C+",2.5,IF(CN2="C",2,IF(CN2="D+",1.5,IF(CN2="D",1,0)))))))</f>
        <v>1.5</v>
      </c>
      <c r="CP2" s="16" t="str">
        <f t="shared" ref="CP2:CP24" si="49">TEXT(CO2,"0.0")</f>
        <v>1.5</v>
      </c>
      <c r="CQ2" s="18">
        <v>3</v>
      </c>
      <c r="CR2" s="117">
        <v>3</v>
      </c>
      <c r="CS2" s="364">
        <f t="shared" ref="CS2:CS24" si="50">AC2+AN2+AY2+BJ2+BU2+CF2+CQ2</f>
        <v>19</v>
      </c>
      <c r="CT2" s="363">
        <f t="shared" ref="CT2:CT24" si="51">(AA2*AC2+AL2*AN2+AW2*AY2+BH2*BJ2+BS2*BU2+CD2*CF2+CO2*CQ2)/CS2</f>
        <v>2.0526315789473686</v>
      </c>
      <c r="CU2" s="355" t="str">
        <f t="shared" ref="CU2:CU24" si="52">TEXT(CT2,"0.00")</f>
        <v>2.05</v>
      </c>
      <c r="CV2" s="356" t="str">
        <f t="shared" ref="CV2:CV24" si="53">IF(AND(CT2&lt;0.8),"Cảnh báo KQHT","Lên lớp")</f>
        <v>Lên lớp</v>
      </c>
      <c r="CW2" s="357">
        <f t="shared" ref="CW2:CW24" si="54">AD2+AO2+AZ2+BK2+BV2+CG2+CR2</f>
        <v>19</v>
      </c>
      <c r="CX2" s="358">
        <f t="shared" ref="CX2:CX24" si="55" xml:space="preserve"> (AA2*AD2+AL2*AO2+AW2*AZ2+BH2*BK2+BS2*BV2+CD2*CG2+CO2*CR2)/CW2</f>
        <v>2.0526315789473686</v>
      </c>
      <c r="CY2" s="356" t="str">
        <f t="shared" ref="CY2:CY24" si="56">IF(AND(CX2&lt;1.2),"Cảnh báo KQHT","Lên lớp")</f>
        <v>Lên lớp</v>
      </c>
      <c r="CZ2" s="359"/>
      <c r="DA2" s="116">
        <v>7.1</v>
      </c>
      <c r="DB2" s="283">
        <v>6</v>
      </c>
      <c r="DC2" s="284"/>
      <c r="DD2" s="40">
        <f t="shared" ref="DD2:DD24" si="57">ROUND((DA2*0.4+DB2*0.6),1)</f>
        <v>6.4</v>
      </c>
      <c r="DE2" s="41">
        <f t="shared" ref="DE2:DE24" si="58">ROUND(MAX((DA2*0.4+DB2*0.6),(DA2*0.4+DC2*0.6)),1)</f>
        <v>6.4</v>
      </c>
      <c r="DF2" s="791" t="str">
        <f t="shared" ref="DF2:DF24" si="59">TEXT(DE2,"0.0")</f>
        <v>6.4</v>
      </c>
      <c r="DG2" s="15" t="str">
        <f t="shared" ref="DG2:DG24" si="60">IF(DE2&gt;=8.5,"A",IF(DE2&gt;=8,"B+",IF(DE2&gt;=7,"B",IF(DE2&gt;=6.5,"C+",IF(DE2&gt;=5.5,"C",IF(DE2&gt;=5,"D+",IF(DE2&gt;=4,"D","F")))))))</f>
        <v>C</v>
      </c>
      <c r="DH2" s="16">
        <f t="shared" ref="DH2:DH24" si="61">IF(DG2="A",4,IF(DG2="B+",3.5,IF(DG2="B",3,IF(DG2="C+",2.5,IF(DG2="C",2,IF(DG2="D+",1.5,IF(DG2="D",1,0)))))))</f>
        <v>2</v>
      </c>
      <c r="DI2" s="16" t="str">
        <f t="shared" ref="DI2:DI24" si="62">TEXT(DH2,"0.0")</f>
        <v>2.0</v>
      </c>
      <c r="DJ2" s="18">
        <v>4</v>
      </c>
      <c r="DK2" s="117">
        <v>4</v>
      </c>
      <c r="DL2" s="116">
        <v>7.6</v>
      </c>
      <c r="DM2" s="283">
        <v>3</v>
      </c>
      <c r="DN2" s="284"/>
      <c r="DO2" s="40">
        <f t="shared" ref="DO2:DO24" si="63">ROUND((DL2*0.4+DM2*0.6),1)</f>
        <v>4.8</v>
      </c>
      <c r="DP2" s="41">
        <f t="shared" ref="DP2:DP24" si="64">ROUND(MAX((DL2*0.4+DM2*0.6),(DL2*0.4+DN2*0.6)),1)</f>
        <v>4.8</v>
      </c>
      <c r="DQ2" s="791" t="str">
        <f t="shared" ref="DQ2:DQ24" si="65">TEXT(DP2,"0.0")</f>
        <v>4.8</v>
      </c>
      <c r="DR2" s="15" t="str">
        <f t="shared" ref="DR2:DR24" si="66">IF(DP2&gt;=8.5,"A",IF(DP2&gt;=8,"B+",IF(DP2&gt;=7,"B",IF(DP2&gt;=6.5,"C+",IF(DP2&gt;=5.5,"C",IF(DP2&gt;=5,"D+",IF(DP2&gt;=4,"D","F")))))))</f>
        <v>D</v>
      </c>
      <c r="DS2" s="16">
        <f t="shared" ref="DS2:DS24" si="67">IF(DR2="A",4,IF(DR2="B+",3.5,IF(DR2="B",3,IF(DR2="C+",2.5,IF(DR2="C",2,IF(DR2="D+",1.5,IF(DR2="D",1,0)))))))</f>
        <v>1</v>
      </c>
      <c r="DT2" s="16" t="str">
        <f t="shared" ref="DT2:DT24" si="68">TEXT(DS2,"0.0")</f>
        <v>1.0</v>
      </c>
      <c r="DU2" s="18">
        <v>2</v>
      </c>
      <c r="DV2" s="117">
        <v>2</v>
      </c>
      <c r="DW2" s="116">
        <v>6.3</v>
      </c>
      <c r="DX2" s="333">
        <v>5</v>
      </c>
      <c r="DY2" s="407"/>
      <c r="DZ2" s="40">
        <f t="shared" ref="DZ2:DZ24" si="69">ROUND((DW2*0.4+DX2*0.6),1)</f>
        <v>5.5</v>
      </c>
      <c r="EA2" s="41">
        <f t="shared" ref="EA2:EA24" si="70">ROUND(MAX((DW2*0.4+DX2*0.6),(DW2*0.4+DY2*0.6)),1)</f>
        <v>5.5</v>
      </c>
      <c r="EB2" s="791" t="str">
        <f t="shared" ref="EB2:EB24" si="71">TEXT(EA2,"0.0")</f>
        <v>5.5</v>
      </c>
      <c r="EC2" s="15" t="str">
        <f t="shared" ref="EC2:EC24" si="72">IF(EA2&gt;=8.5,"A",IF(EA2&gt;=8,"B+",IF(EA2&gt;=7,"B",IF(EA2&gt;=6.5,"C+",IF(EA2&gt;=5.5,"C",IF(EA2&gt;=5,"D+",IF(EA2&gt;=4,"D","F")))))))</f>
        <v>C</v>
      </c>
      <c r="ED2" s="16">
        <f t="shared" ref="ED2:ED24" si="73">IF(EC2="A",4,IF(EC2="B+",3.5,IF(EC2="B",3,IF(EC2="C+",2.5,IF(EC2="C",2,IF(EC2="D+",1.5,IF(EC2="D",1,0)))))))</f>
        <v>2</v>
      </c>
      <c r="EE2" s="16" t="str">
        <f t="shared" ref="EE2:EE24" si="74">TEXT(ED2,"0.0")</f>
        <v>2.0</v>
      </c>
      <c r="EF2" s="18">
        <v>2</v>
      </c>
      <c r="EG2" s="117">
        <v>2</v>
      </c>
      <c r="EH2" s="116">
        <v>7.3</v>
      </c>
      <c r="EI2" s="283">
        <v>6</v>
      </c>
      <c r="EJ2" s="284"/>
      <c r="EK2" s="40">
        <f t="shared" ref="EK2:EK24" si="75">ROUND((EH2*0.4+EI2*0.6),1)</f>
        <v>6.5</v>
      </c>
      <c r="EL2" s="41">
        <f t="shared" ref="EL2:EL24" si="76">ROUND(MAX((EH2*0.4+EI2*0.6),(EH2*0.4+EJ2*0.6)),1)</f>
        <v>6.5</v>
      </c>
      <c r="EM2" s="791" t="str">
        <f t="shared" ref="EM2:EM24" si="77">TEXT(EL2,"0.0")</f>
        <v>6.5</v>
      </c>
      <c r="EN2" s="15" t="str">
        <f t="shared" ref="EN2:EN24" si="78">IF(EL2&gt;=8.5,"A",IF(EL2&gt;=8,"B+",IF(EL2&gt;=7,"B",IF(EL2&gt;=6.5,"C+",IF(EL2&gt;=5.5,"C",IF(EL2&gt;=5,"D+",IF(EL2&gt;=4,"D","F")))))))</f>
        <v>C+</v>
      </c>
      <c r="EO2" s="16">
        <f t="shared" ref="EO2:EO24" si="79">IF(EN2="A",4,IF(EN2="B+",3.5,IF(EN2="B",3,IF(EN2="C+",2.5,IF(EN2="C",2,IF(EN2="D+",1.5,IF(EN2="D",1,0)))))))</f>
        <v>2.5</v>
      </c>
      <c r="EP2" s="16" t="str">
        <f t="shared" ref="EP2:EP24" si="80">TEXT(EO2,"0.0")</f>
        <v>2.5</v>
      </c>
      <c r="EQ2" s="18">
        <v>4</v>
      </c>
      <c r="ER2" s="117">
        <v>4</v>
      </c>
      <c r="ES2" s="116">
        <v>7</v>
      </c>
      <c r="ET2" s="283">
        <v>5</v>
      </c>
      <c r="EU2" s="284"/>
      <c r="EV2" s="40">
        <f t="shared" ref="EV2:EV24" si="81">ROUND((ES2*0.4+ET2*0.6),1)</f>
        <v>5.8</v>
      </c>
      <c r="EW2" s="41">
        <f t="shared" ref="EW2:EW24" si="82">ROUND(MAX((ES2*0.4+ET2*0.6),(ES2*0.4+EU2*0.6)),1)</f>
        <v>5.8</v>
      </c>
      <c r="EX2" s="791" t="str">
        <f t="shared" ref="EX2:EX24" si="83">TEXT(EW2,"0.0")</f>
        <v>5.8</v>
      </c>
      <c r="EY2" s="15" t="str">
        <f t="shared" ref="EY2:EY24" si="84">IF(EW2&gt;=8.5,"A",IF(EW2&gt;=8,"B+",IF(EW2&gt;=7,"B",IF(EW2&gt;=6.5,"C+",IF(EW2&gt;=5.5,"C",IF(EW2&gt;=5,"D+",IF(EW2&gt;=4,"D","F")))))))</f>
        <v>C</v>
      </c>
      <c r="EZ2" s="16">
        <f t="shared" ref="EZ2:EZ24" si="85">IF(EY2="A",4,IF(EY2="B+",3.5,IF(EY2="B",3,IF(EY2="C+",2.5,IF(EY2="C",2,IF(EY2="D+",1.5,IF(EY2="D",1,0)))))))</f>
        <v>2</v>
      </c>
      <c r="FA2" s="16" t="str">
        <f t="shared" ref="FA2:FA24" si="86">TEXT(EZ2,"0.0")</f>
        <v>2.0</v>
      </c>
      <c r="FB2" s="18">
        <v>2</v>
      </c>
      <c r="FC2" s="117">
        <v>2</v>
      </c>
      <c r="FD2" s="116">
        <v>7.2</v>
      </c>
      <c r="FE2" s="283">
        <v>5</v>
      </c>
      <c r="FF2" s="14"/>
      <c r="FG2" s="40">
        <f t="shared" ref="FG2:FG24" si="87">ROUND((FD2*0.4+FE2*0.6),1)</f>
        <v>5.9</v>
      </c>
      <c r="FH2" s="41">
        <f t="shared" ref="FH2:FH24" si="88">ROUND(MAX((FD2*0.4+FE2*0.6),(FD2*0.4+FF2*0.6)),1)</f>
        <v>5.9</v>
      </c>
      <c r="FI2" s="791" t="str">
        <f t="shared" ref="FI2:FI24" si="89">TEXT(FH2,"0.0")</f>
        <v>5.9</v>
      </c>
      <c r="FJ2" s="15" t="str">
        <f t="shared" ref="FJ2:FJ24" si="90">IF(FH2&gt;=8.5,"A",IF(FH2&gt;=8,"B+",IF(FH2&gt;=7,"B",IF(FH2&gt;=6.5,"C+",IF(FH2&gt;=5.5,"C",IF(FH2&gt;=5,"D+",IF(FH2&gt;=4,"D","F")))))))</f>
        <v>C</v>
      </c>
      <c r="FK2" s="16">
        <f t="shared" ref="FK2:FK24" si="91">IF(FJ2="A",4,IF(FJ2="B+",3.5,IF(FJ2="B",3,IF(FJ2="C+",2.5,IF(FJ2="C",2,IF(FJ2="D+",1.5,IF(FJ2="D",1,0)))))))</f>
        <v>2</v>
      </c>
      <c r="FL2" s="16" t="str">
        <f t="shared" ref="FL2:FL24" si="92">TEXT(FK2,"0.0")</f>
        <v>2.0</v>
      </c>
      <c r="FM2" s="18">
        <v>2</v>
      </c>
      <c r="FN2" s="117">
        <v>2</v>
      </c>
      <c r="FO2" s="116">
        <v>7.7</v>
      </c>
      <c r="FP2" s="283">
        <v>8</v>
      </c>
      <c r="FQ2" s="284"/>
      <c r="FR2" s="40">
        <f t="shared" ref="FR2:FR24" si="93">ROUND((FO2*0.4+FP2*0.6),1)</f>
        <v>7.9</v>
      </c>
      <c r="FS2" s="41">
        <f t="shared" ref="FS2:FS24" si="94">ROUND(MAX((FO2*0.4+FP2*0.6),(FO2*0.4+FQ2*0.6)),1)</f>
        <v>7.9</v>
      </c>
      <c r="FT2" s="791" t="str">
        <f t="shared" ref="FT2:FT24" si="95">TEXT(FS2,"0.0")</f>
        <v>7.9</v>
      </c>
      <c r="FU2" s="15" t="str">
        <f t="shared" ref="FU2:FU24" si="96">IF(FS2&gt;=8.5,"A",IF(FS2&gt;=8,"B+",IF(FS2&gt;=7,"B",IF(FS2&gt;=6.5,"C+",IF(FS2&gt;=5.5,"C",IF(FS2&gt;=5,"D+",IF(FS2&gt;=4,"D","F")))))))</f>
        <v>B</v>
      </c>
      <c r="FV2" s="16">
        <f t="shared" ref="FV2:FV24" si="97">IF(FU2="A",4,IF(FU2="B+",3.5,IF(FU2="B",3,IF(FU2="C+",2.5,IF(FU2="C",2,IF(FU2="D+",1.5,IF(FU2="D",1,0)))))))</f>
        <v>3</v>
      </c>
      <c r="FW2" s="16" t="str">
        <f t="shared" ref="FW2:FW24" si="98">TEXT(FV2,"0.0")</f>
        <v>3.0</v>
      </c>
      <c r="FX2" s="18">
        <v>2</v>
      </c>
      <c r="FY2" s="117">
        <v>2</v>
      </c>
      <c r="FZ2" s="116">
        <v>8</v>
      </c>
      <c r="GA2" s="283">
        <v>7</v>
      </c>
      <c r="GB2" s="284"/>
      <c r="GC2" s="40">
        <f t="shared" ref="GC2:GC24" si="99">ROUND((FZ2*0.4+GA2*0.6),1)</f>
        <v>7.4</v>
      </c>
      <c r="GD2" s="41">
        <f t="shared" ref="GD2:GD24" si="100">ROUND(MAX((FZ2*0.4+GA2*0.6),(FZ2*0.4+GB2*0.6)),1)</f>
        <v>7.4</v>
      </c>
      <c r="GE2" s="791" t="str">
        <f t="shared" ref="GE2:GE24" si="101">TEXT(GD2,"0.0")</f>
        <v>7.4</v>
      </c>
      <c r="GF2" s="15" t="str">
        <f t="shared" ref="GF2:GF24" si="102">IF(GD2&gt;=8.5,"A",IF(GD2&gt;=8,"B+",IF(GD2&gt;=7,"B",IF(GD2&gt;=6.5,"C+",IF(GD2&gt;=5.5,"C",IF(GD2&gt;=5,"D+",IF(GD2&gt;=4,"D","F")))))))</f>
        <v>B</v>
      </c>
      <c r="GG2" s="16">
        <f t="shared" ref="GG2:GG24" si="103">IF(GF2="A",4,IF(GF2="B+",3.5,IF(GF2="B",3,IF(GF2="C+",2.5,IF(GF2="C",2,IF(GF2="D+",1.5,IF(GF2="D",1,0)))))))</f>
        <v>3</v>
      </c>
      <c r="GH2" s="16" t="str">
        <f t="shared" ref="GH2:GH24" si="104">TEXT(GG2,"0.0")</f>
        <v>3.0</v>
      </c>
      <c r="GI2" s="18">
        <v>2</v>
      </c>
      <c r="GJ2" s="117">
        <v>2</v>
      </c>
      <c r="GK2" s="364">
        <f t="shared" ref="GK2:GK24" si="105">DJ2+DU2+EF2+EQ2+FB2+FM2+FX2+GI2</f>
        <v>20</v>
      </c>
      <c r="GL2" s="524">
        <f t="shared" ref="GL2:GL24" si="106">(DH2*DJ2+DS2*DU2+ED2*EF2+EO2*EQ2+EZ2*FB2+FK2*FM2+FV2*FX2+GG2*GI2)/GK2</f>
        <v>2.2000000000000002</v>
      </c>
      <c r="GM2" s="525" t="str">
        <f t="shared" ref="GM2:GM24" si="107">TEXT(GL2,"0.00")</f>
        <v>2.20</v>
      </c>
      <c r="GN2" s="530" t="str">
        <f t="shared" ref="GN2:GN24" si="108">IF(AND(GL2&lt;1),"Cảnh báo KQHT","Lên lớp")</f>
        <v>Lên lớp</v>
      </c>
      <c r="GO2" s="526">
        <f t="shared" ref="GO2:GO24" si="109">CS2+GK2</f>
        <v>39</v>
      </c>
      <c r="GP2" s="524">
        <f t="shared" ref="GP2:GP24" si="110">(CS2*CT2+GK2*GL2)/GO2</f>
        <v>2.1282051282051282</v>
      </c>
      <c r="GQ2" s="525" t="str">
        <f t="shared" ref="GQ2:GQ24" si="111">TEXT(GP2,"0.00")</f>
        <v>2.13</v>
      </c>
      <c r="GR2" s="674">
        <f t="shared" ref="GR2:GR24" si="112">GJ2+FY2+FN2+FC2+ER2+EG2+DV2+DK2+CR2+CG2+BV2+BK2+AZ2+AO2+AD2</f>
        <v>39</v>
      </c>
      <c r="GS2" s="789">
        <f>(GJ2*GD2+FY2*FS2+FN2*FH2+FC2*EW2+ER2*EL2+EG2*EA2+DV2*DP2+DK2*DE2+CR2*CL2+CG2*CA2+BV2*BP2+BK2*BE2+AZ2*AT2+AO2*AI2+AD2*X2)/GR2</f>
        <v>6.2743589743589734</v>
      </c>
      <c r="GT2" s="544">
        <f t="shared" ref="GT2:GT24" si="113">(GJ2*GG2+FY2*FV2+FN2*FK2+FC2*EZ2+ER2*EO2+EG2*ED2+DV2*DS2+DK2*DH2+CR2*CO2+CG2*CD2+BV2*BS2+BK2*BH2+AZ2*AW2+AO2*AL2+AD2*AA2)/GR2</f>
        <v>2.1282051282051282</v>
      </c>
      <c r="GU2" s="677" t="str">
        <f t="shared" ref="GU2:GU24" si="114">IF(AND(GT2&lt;1.2),"Cảnh báo KQHT","Lên lớp")</f>
        <v>Lên lớp</v>
      </c>
      <c r="GV2" s="545"/>
      <c r="GW2" s="707">
        <v>7.3</v>
      </c>
      <c r="GX2" s="333">
        <v>8</v>
      </c>
      <c r="GY2" s="284"/>
      <c r="GZ2" s="40">
        <f>ROUND((GW2*0.4+GX2*0.6),1)</f>
        <v>7.7</v>
      </c>
      <c r="HA2" s="99">
        <f>ROUND(MAX((GW2*0.4+GX2*0.6),(GW2*0.4+GY2*0.6)),1)</f>
        <v>7.7</v>
      </c>
      <c r="HB2" s="791" t="str">
        <f>TEXT(HA2,"0.0")</f>
        <v>7.7</v>
      </c>
      <c r="HC2" s="97" t="str">
        <f>IF(HA2&gt;=8.5,"A",IF(HA2&gt;=8,"B+",IF(HA2&gt;=7,"B",IF(HA2&gt;=6.5,"C+",IF(HA2&gt;=5.5,"C",IF(HA2&gt;=5,"D+",IF(HA2&gt;=4,"D","F")))))))</f>
        <v>B</v>
      </c>
      <c r="HD2" s="98">
        <f>IF(HC2="A",4,IF(HC2="B+",3.5,IF(HC2="B",3,IF(HC2="C+",2.5,IF(HC2="C",2,IF(HC2="D+",1.5,IF(HC2="D",1,0)))))))</f>
        <v>3</v>
      </c>
      <c r="HE2" s="98" t="str">
        <f>TEXT(HD2,"0.0")</f>
        <v>3.0</v>
      </c>
      <c r="HF2" s="18">
        <v>2</v>
      </c>
      <c r="HG2" s="117">
        <v>2</v>
      </c>
      <c r="HH2" s="707">
        <v>7.4</v>
      </c>
      <c r="HI2" s="333">
        <v>6</v>
      </c>
      <c r="HJ2" s="284"/>
      <c r="HK2" s="40">
        <f>ROUND((HH2*0.4+HI2*0.6),1)</f>
        <v>6.6</v>
      </c>
      <c r="HL2" s="99">
        <f>ROUND(MAX((HH2*0.4+HI2*0.6),(HH2*0.4+HJ2*0.6)),1)</f>
        <v>6.6</v>
      </c>
      <c r="HM2" s="791" t="str">
        <f>TEXT(HL2,"0.0")</f>
        <v>6.6</v>
      </c>
      <c r="HN2" s="97" t="str">
        <f>IF(HL2&gt;=8.5,"A",IF(HL2&gt;=8,"B+",IF(HL2&gt;=7,"B",IF(HL2&gt;=6.5,"C+",IF(HL2&gt;=5.5,"C",IF(HL2&gt;=5,"D+",IF(HL2&gt;=4,"D","F")))))))</f>
        <v>C+</v>
      </c>
      <c r="HO2" s="98">
        <f>IF(HN2="A",4,IF(HN2="B+",3.5,IF(HN2="B",3,IF(HN2="C+",2.5,IF(HN2="C",2,IF(HN2="D+",1.5,IF(HN2="D",1,0)))))))</f>
        <v>2.5</v>
      </c>
      <c r="HP2" s="98" t="str">
        <f>TEXT(HO2,"0.0")</f>
        <v>2.5</v>
      </c>
      <c r="HQ2" s="18">
        <v>3</v>
      </c>
      <c r="HR2" s="117">
        <v>3</v>
      </c>
      <c r="HS2" s="330">
        <v>7</v>
      </c>
      <c r="HT2" s="835">
        <v>10</v>
      </c>
      <c r="HU2" s="284"/>
      <c r="HV2" s="40">
        <f>ROUND((HS2*0.4+HT2*0.6),1)</f>
        <v>8.8000000000000007</v>
      </c>
      <c r="HW2" s="99">
        <f>ROUND(MAX((HS2*0.4+HT2*0.6),(HS2*0.4+HU2*0.6)),1)</f>
        <v>8.8000000000000007</v>
      </c>
      <c r="HX2" s="791" t="str">
        <f>TEXT(HW2,"0.0")</f>
        <v>8.8</v>
      </c>
      <c r="HY2" s="97" t="str">
        <f>IF(HW2&gt;=8.5,"A",IF(HW2&gt;=8,"B+",IF(HW2&gt;=7,"B",IF(HW2&gt;=6.5,"C+",IF(HW2&gt;=5.5,"C",IF(HW2&gt;=5,"D+",IF(HW2&gt;=4,"D","F")))))))</f>
        <v>A</v>
      </c>
      <c r="HZ2" s="98">
        <f>IF(HY2="A",4,IF(HY2="B+",3.5,IF(HY2="B",3,IF(HY2="C+",2.5,IF(HY2="C",2,IF(HY2="D+",1.5,IF(HY2="D",1,0)))))))</f>
        <v>4</v>
      </c>
      <c r="IA2" s="98" t="str">
        <f>TEXT(HZ2,"0.0")</f>
        <v>4.0</v>
      </c>
      <c r="IB2" s="18">
        <v>2</v>
      </c>
      <c r="IC2" s="117">
        <v>2</v>
      </c>
      <c r="ID2" s="707">
        <v>6.7</v>
      </c>
      <c r="IE2" s="333">
        <v>7</v>
      </c>
      <c r="IF2" s="284"/>
      <c r="IG2" s="40">
        <f>ROUND((ID2*0.4+IE2*0.6),1)</f>
        <v>6.9</v>
      </c>
      <c r="IH2" s="99">
        <f>ROUND(MAX((ID2*0.4+IE2*0.6),(ID2*0.4+IF2*0.6)),1)</f>
        <v>6.9</v>
      </c>
      <c r="II2" s="791" t="str">
        <f>TEXT(IH2,"0.0")</f>
        <v>6.9</v>
      </c>
      <c r="IJ2" s="97" t="str">
        <f>IF(IH2&gt;=8.5,"A",IF(IH2&gt;=8,"B+",IF(IH2&gt;=7,"B",IF(IH2&gt;=6.5,"C+",IF(IH2&gt;=5.5,"C",IF(IH2&gt;=5,"D+",IF(IH2&gt;=4,"D","F")))))))</f>
        <v>C+</v>
      </c>
      <c r="IK2" s="98">
        <f>IF(IJ2="A",4,IF(IJ2="B+",3.5,IF(IJ2="B",3,IF(IJ2="C+",2.5,IF(IJ2="C",2,IF(IJ2="D+",1.5,IF(IJ2="D",1,0)))))))</f>
        <v>2.5</v>
      </c>
      <c r="IL2" s="98" t="str">
        <f>TEXT(IK2,"0.0")</f>
        <v>2.5</v>
      </c>
      <c r="IM2" s="18">
        <v>4</v>
      </c>
      <c r="IN2" s="117">
        <v>4</v>
      </c>
      <c r="IO2" s="330">
        <v>7.4</v>
      </c>
      <c r="IP2" s="333">
        <v>8</v>
      </c>
      <c r="IQ2" s="284"/>
      <c r="IR2" s="40">
        <f>ROUND((IO2*0.4+IP2*0.6),1)</f>
        <v>7.8</v>
      </c>
      <c r="IS2" s="99">
        <f>ROUND(MAX((IO2*0.4+IP2*0.6),(IO2*0.4+IQ2*0.6)),1)</f>
        <v>7.8</v>
      </c>
      <c r="IT2" s="791" t="str">
        <f>TEXT(IS2,"0.0")</f>
        <v>7.8</v>
      </c>
      <c r="IU2" s="97" t="str">
        <f>IF(IS2&gt;=8.5,"A",IF(IS2&gt;=8,"B+",IF(IS2&gt;=7,"B",IF(IS2&gt;=6.5,"C+",IF(IS2&gt;=5.5,"C",IF(IS2&gt;=5,"D+",IF(IS2&gt;=4,"D","F")))))))</f>
        <v>B</v>
      </c>
      <c r="IV2" s="98">
        <f>IF(IU2="A",4,IF(IU2="B+",3.5,IF(IU2="B",3,IF(IU2="C+",2.5,IF(IU2="C",2,IF(IU2="D+",1.5,IF(IU2="D",1,0)))))))</f>
        <v>3</v>
      </c>
      <c r="IW2" s="98" t="str">
        <f>TEXT(IV2,"0.0")</f>
        <v>3.0</v>
      </c>
      <c r="IX2" s="18">
        <v>2</v>
      </c>
      <c r="IY2" s="117">
        <v>2</v>
      </c>
      <c r="IZ2" s="707">
        <v>7.7</v>
      </c>
      <c r="JA2" s="333">
        <v>7</v>
      </c>
      <c r="JB2" s="284"/>
      <c r="JC2" s="40">
        <f>ROUND((IZ2*0.4+JA2*0.6),1)</f>
        <v>7.3</v>
      </c>
      <c r="JD2" s="99">
        <f>ROUND(MAX((IZ2*0.4+JA2*0.6),(IZ2*0.4+JB2*0.6)),1)</f>
        <v>7.3</v>
      </c>
      <c r="JE2" s="791" t="str">
        <f>TEXT(JD2,"0.0")</f>
        <v>7.3</v>
      </c>
      <c r="JF2" s="97" t="str">
        <f>IF(JD2&gt;=8.5,"A",IF(JD2&gt;=8,"B+",IF(JD2&gt;=7,"B",IF(JD2&gt;=6.5,"C+",IF(JD2&gt;=5.5,"C",IF(JD2&gt;=5,"D+",IF(JD2&gt;=4,"D","F")))))))</f>
        <v>B</v>
      </c>
      <c r="JG2" s="98">
        <f>IF(JF2="A",4,IF(JF2="B+",3.5,IF(JF2="B",3,IF(JF2="C+",2.5,IF(JF2="C",2,IF(JF2="D+",1.5,IF(JF2="D",1,0)))))))</f>
        <v>3</v>
      </c>
      <c r="JH2" s="98" t="str">
        <f>TEXT(JG2,"0.0")</f>
        <v>3.0</v>
      </c>
      <c r="JI2" s="18">
        <v>2</v>
      </c>
      <c r="JJ2" s="117">
        <v>2</v>
      </c>
      <c r="JK2" s="708">
        <v>5.8</v>
      </c>
      <c r="JL2" s="409">
        <v>4</v>
      </c>
      <c r="JM2" s="341"/>
      <c r="JN2" s="6">
        <f>ROUND((JK2*0.4+JL2*0.6),1)</f>
        <v>4.7</v>
      </c>
      <c r="JO2" s="7">
        <f>ROUND(MAX((JK2*0.4+JL2*0.6),(JK2*0.4+JM2*0.6)),1)</f>
        <v>4.7</v>
      </c>
      <c r="JP2" s="784" t="str">
        <f>TEXT(JO2,"0.0")</f>
        <v>4.7</v>
      </c>
      <c r="JQ2" s="10" t="str">
        <f>IF(JO2&gt;=8.5,"A",IF(JO2&gt;=8,"B+",IF(JO2&gt;=7,"B",IF(JO2&gt;=6.5,"C+",IF(JO2&gt;=5.5,"C",IF(JO2&gt;=5,"D+",IF(JO2&gt;=4,"D","F")))))))</f>
        <v>D</v>
      </c>
      <c r="JR2" s="8">
        <f>IF(JQ2="A",4,IF(JQ2="B+",3.5,IF(JQ2="B",3,IF(JQ2="C+",2.5,IF(JQ2="C",2,IF(JQ2="D+",1.5,IF(JQ2="D",1,0)))))))</f>
        <v>1</v>
      </c>
      <c r="JS2" s="8" t="str">
        <f>TEXT(JR2,"0.0")</f>
        <v>1.0</v>
      </c>
      <c r="JT2" s="12">
        <v>3</v>
      </c>
      <c r="JU2" s="110">
        <v>3</v>
      </c>
      <c r="JV2" s="738">
        <v>7</v>
      </c>
      <c r="JW2" s="739">
        <v>5</v>
      </c>
      <c r="JX2" s="740"/>
      <c r="JY2" s="741">
        <f>ROUND((JV2*0.4+JW2*0.6),1)</f>
        <v>5.8</v>
      </c>
      <c r="JZ2" s="742">
        <f>ROUND(MAX((JV2*0.4+JW2*0.6),(JV2*0.4+JX2*0.6)),1)</f>
        <v>5.8</v>
      </c>
      <c r="KA2" s="797" t="str">
        <f>TEXT(JZ2,"0.0")</f>
        <v>5.8</v>
      </c>
      <c r="KB2" s="743" t="str">
        <f>IF(JZ2&gt;=8.5,"A",IF(JZ2&gt;=8,"B+",IF(JZ2&gt;=7,"B",IF(JZ2&gt;=6.5,"C+",IF(JZ2&gt;=5.5,"C",IF(JZ2&gt;=5,"D+",IF(JZ2&gt;=4,"D","F")))))))</f>
        <v>C</v>
      </c>
      <c r="KC2" s="744">
        <f>IF(KB2="A",4,IF(KB2="B+",3.5,IF(KB2="B",3,IF(KB2="C+",2.5,IF(KB2="C",2,IF(KB2="D+",1.5,IF(KB2="D",1,0)))))))</f>
        <v>2</v>
      </c>
      <c r="KD2" s="744" t="str">
        <f>TEXT(KC2,"0.0")</f>
        <v>2.0</v>
      </c>
      <c r="KE2" s="745">
        <v>2</v>
      </c>
      <c r="KF2" s="746">
        <v>2</v>
      </c>
      <c r="KG2" s="757">
        <f>HF2+HQ2+IB2+IM2+IX2+JI2+JT2+KE2</f>
        <v>20</v>
      </c>
      <c r="KH2" s="758">
        <f>(HD2*HF2+HO2*HQ2+HZ2*IB2+IK2*IM2+IV2*IX2+JG2*JI2+JR2*JT2+KC2*KE2)/KG2</f>
        <v>2.5249999999999999</v>
      </c>
      <c r="KI2" s="759" t="str">
        <f>TEXT(KH2,"0.00")</f>
        <v>2.53</v>
      </c>
      <c r="KJ2" s="760" t="str">
        <f>IF(AND(KH2&lt;1),"Cảnh báo KQHT","Lên lớp")</f>
        <v>Lên lớp</v>
      </c>
      <c r="KK2" s="761">
        <f>GO2+KG2</f>
        <v>59</v>
      </c>
      <c r="KL2" s="758">
        <f>(CS2*CT2+GK2*GL2+KH2*KG2)/KK2</f>
        <v>2.2627118644067798</v>
      </c>
      <c r="KM2" s="759" t="str">
        <f>TEXT(KL2,"0.00")</f>
        <v>2.26</v>
      </c>
      <c r="KN2" s="762">
        <f>HG2+HR2+IC2+IN2+IY2+JJ2+JU2+KF2</f>
        <v>20</v>
      </c>
      <c r="KO2" s="806">
        <f xml:space="preserve"> (KF2*JZ2+JU2*JO2+JJ2*JD2+IY2*IS2+IN2*IH2+IC2*HW2+HR2*HL2+HG2*HA2)/KN2</f>
        <v>6.8149999999999995</v>
      </c>
      <c r="KP2" s="763">
        <f xml:space="preserve"> (HD2*HG2+HO2*HR2+HZ2*IC2+IK2*IN2+IV2*IY2+JG2*JJ2+JR2*JU2+KC2*KF2)/KN2</f>
        <v>2.5249999999999999</v>
      </c>
      <c r="KQ2" s="764">
        <f>GR2+KN2</f>
        <v>59</v>
      </c>
      <c r="KR2" s="930">
        <f xml:space="preserve"> (KO2*KN2+GR2*GS2)/KQ2</f>
        <v>6.4576271186440666</v>
      </c>
      <c r="KS2" s="765">
        <f xml:space="preserve"> (GR2*GT2+KP2*KN2)/KQ2</f>
        <v>2.2627118644067798</v>
      </c>
      <c r="KT2" s="760" t="str">
        <f>IF(AND(KS2&lt;1.4),"Cảnh báo KQHT","Lên lớp")</f>
        <v>Lên lớp</v>
      </c>
      <c r="KU2" s="766"/>
      <c r="KV2" s="738">
        <v>6.6</v>
      </c>
      <c r="KW2" s="739">
        <v>5</v>
      </c>
      <c r="KX2" s="740"/>
      <c r="KY2" s="741">
        <f>ROUND((KV2*0.4+KW2*0.6),1)</f>
        <v>5.6</v>
      </c>
      <c r="KZ2" s="742">
        <f>ROUND(MAX((KV2*0.4+KW2*0.6),(KV2*0.4+KX2*0.6)),1)</f>
        <v>5.6</v>
      </c>
      <c r="LA2" s="797" t="str">
        <f>TEXT(KZ2,"0.0")</f>
        <v>5.6</v>
      </c>
      <c r="LB2" s="743" t="str">
        <f>IF(KZ2&gt;=8.5,"A",IF(KZ2&gt;=8,"B+",IF(KZ2&gt;=7,"B",IF(KZ2&gt;=6.5,"C+",IF(KZ2&gt;=5.5,"C",IF(KZ2&gt;=5,"D+",IF(KZ2&gt;=4,"D","F")))))))</f>
        <v>C</v>
      </c>
      <c r="LC2" s="744">
        <f>IF(LB2="A",4,IF(LB2="B+",3.5,IF(LB2="B",3,IF(LB2="C+",2.5,IF(LB2="C",2,IF(LB2="D+",1.5,IF(LB2="D",1,0)))))))</f>
        <v>2</v>
      </c>
      <c r="LD2" s="744" t="str">
        <f>TEXT(LC2,"0.0")</f>
        <v>2.0</v>
      </c>
      <c r="LE2" s="745">
        <v>2</v>
      </c>
      <c r="LF2" s="746">
        <v>2</v>
      </c>
      <c r="LG2" s="1126">
        <v>7.5</v>
      </c>
      <c r="LH2" s="739">
        <v>7</v>
      </c>
      <c r="LI2" s="740"/>
      <c r="LJ2" s="741">
        <f>ROUND((LG2*0.4+LH2*0.6),1)</f>
        <v>7.2</v>
      </c>
      <c r="LK2" s="742">
        <f>ROUND(MAX((LG2*0.4+LH2*0.6),(LG2*0.4+LI2*0.6)),1)</f>
        <v>7.2</v>
      </c>
      <c r="LL2" s="797" t="str">
        <f>TEXT(LK2,"0.0")</f>
        <v>7.2</v>
      </c>
      <c r="LM2" s="743" t="str">
        <f>IF(LK2&gt;=8.5,"A",IF(LK2&gt;=8,"B+",IF(LK2&gt;=7,"B",IF(LK2&gt;=6.5,"C+",IF(LK2&gt;=5.5,"C",IF(LK2&gt;=5,"D+",IF(LK2&gt;=4,"D","F")))))))</f>
        <v>B</v>
      </c>
      <c r="LN2" s="744">
        <f>IF(LM2="A",4,IF(LM2="B+",3.5,IF(LM2="B",3,IF(LM2="C+",2.5,IF(LM2="C",2,IF(LM2="D+",1.5,IF(LM2="D",1,0)))))))</f>
        <v>3</v>
      </c>
      <c r="LO2" s="744" t="str">
        <f>TEXT(LN2,"0.0")</f>
        <v>3.0</v>
      </c>
      <c r="LP2" s="745">
        <v>2</v>
      </c>
      <c r="LQ2" s="746">
        <v>2</v>
      </c>
      <c r="LR2" s="1110">
        <v>7.3</v>
      </c>
      <c r="LS2" s="927">
        <v>6</v>
      </c>
      <c r="LT2" s="927"/>
      <c r="LU2" s="741">
        <f>ROUND((LR2*0.4+LS2*0.6),1)</f>
        <v>6.5</v>
      </c>
      <c r="LV2" s="742">
        <f>ROUND(MAX((LR2*0.4+LS2*0.6),(LR2*0.4+LT2*0.6)),1)</f>
        <v>6.5</v>
      </c>
      <c r="LW2" s="1041" t="str">
        <f>TEXT(LV2,"0.0")</f>
        <v>6.5</v>
      </c>
      <c r="LX2" s="743" t="str">
        <f>IF(LV2&gt;=8.5,"A",IF(LV2&gt;=8,"B+",IF(LV2&gt;=7,"B",IF(LV2&gt;=6.5,"C+",IF(LV2&gt;=5.5,"C",IF(LV2&gt;=5,"D+",IF(LV2&gt;=4,"D","F")))))))</f>
        <v>C+</v>
      </c>
      <c r="LY2" s="744">
        <f>IF(LX2="A",4,IF(LX2="B+",3.5,IF(LX2="B",3,IF(LX2="C+",2.5,IF(LX2="C",2,IF(LX2="D+",1.5,IF(LX2="D",1,0)))))))</f>
        <v>2.5</v>
      </c>
      <c r="LZ2" s="744" t="str">
        <f>TEXT(LY2,"0.0")</f>
        <v>2.5</v>
      </c>
      <c r="MA2" s="745">
        <v>3</v>
      </c>
      <c r="MB2" s="746">
        <v>3</v>
      </c>
      <c r="MC2" s="1114">
        <v>8.1999999999999993</v>
      </c>
      <c r="MD2" s="1055">
        <v>8</v>
      </c>
      <c r="ME2" s="1055"/>
      <c r="MF2" s="900">
        <f>ROUND((MC2*0.4+MD2*0.6),1)</f>
        <v>8.1</v>
      </c>
      <c r="MG2" s="902">
        <f>ROUND(MAX((MC2*0.4+MD2*0.6),(MC2*0.4+ME2*0.6)),1)</f>
        <v>8.1</v>
      </c>
      <c r="MH2" s="1043" t="str">
        <f>TEXT(MG2,"0.0")</f>
        <v>8.1</v>
      </c>
      <c r="MI2" s="906" t="str">
        <f>IF(MG2&gt;=8.5,"A",IF(MG2&gt;=8,"B+",IF(MG2&gt;=7,"B",IF(MG2&gt;=6.5,"C+",IF(MG2&gt;=5.5,"C",IF(MG2&gt;=5,"D+",IF(MG2&gt;=4,"D","F")))))))</f>
        <v>B+</v>
      </c>
      <c r="MJ2" s="908">
        <f>IF(MI2="A",4,IF(MI2="B+",3.5,IF(MI2="B",3,IF(MI2="C+",2.5,IF(MI2="C",2,IF(MI2="D+",1.5,IF(MI2="D",1,0)))))))</f>
        <v>3.5</v>
      </c>
      <c r="MK2" s="908" t="str">
        <f>TEXT(MJ2,"0.0")</f>
        <v>3.5</v>
      </c>
      <c r="ML2" s="729">
        <v>2</v>
      </c>
      <c r="MM2" s="910">
        <v>2</v>
      </c>
      <c r="MN2" s="1042">
        <v>7.8</v>
      </c>
      <c r="MO2" s="1055">
        <v>7</v>
      </c>
      <c r="MP2" s="1055"/>
      <c r="MQ2" s="900">
        <f>ROUND((MN2*0.4+MO2*0.6),1)</f>
        <v>7.3</v>
      </c>
      <c r="MR2" s="902">
        <f>ROUND(MAX((MN2*0.4+MO2*0.6),(MN2*0.4+MP2*0.6)),1)</f>
        <v>7.3</v>
      </c>
      <c r="MS2" s="904" t="str">
        <f>TEXT(MR2,"0.0")</f>
        <v>7.3</v>
      </c>
      <c r="MT2" s="906" t="str">
        <f t="shared" ref="MT2:MT24" si="115">IF(MR2&gt;=8.5,"A",IF(MR2&gt;=8,"B+",IF(MR2&gt;=7,"B",IF(MR2&gt;=6.5,"C+",IF(MR2&gt;=5.5,"C",IF(MR2&gt;=5,"D+",IF(MR2&gt;=4,"D","F")))))))</f>
        <v>B</v>
      </c>
      <c r="MU2" s="908">
        <f t="shared" ref="MU2:MU24" si="116">IF(MT2="A",4,IF(MT2="B+",3.5,IF(MT2="B",3,IF(MT2="C+",2.5,IF(MT2="C",2,IF(MT2="D+",1.5,IF(MT2="D",1,0)))))))</f>
        <v>3</v>
      </c>
      <c r="MV2" s="908" t="str">
        <f t="shared" ref="MV2:MV24" si="117">TEXT(MU2,"0.0")</f>
        <v>3.0</v>
      </c>
      <c r="MW2" s="729">
        <v>2</v>
      </c>
      <c r="MX2" s="910">
        <v>2</v>
      </c>
      <c r="MY2" s="721">
        <v>7.2</v>
      </c>
      <c r="MZ2" s="722">
        <v>6.5</v>
      </c>
      <c r="NA2" s="722"/>
      <c r="NB2" s="741">
        <f>ROUND((MY2*0.4+MZ2*0.6),1)</f>
        <v>6.8</v>
      </c>
      <c r="NC2" s="742">
        <f>ROUND(MAX((MY2*0.4+MZ2*0.6),(MY2*0.4+NA2*0.6)),1)</f>
        <v>6.8</v>
      </c>
      <c r="ND2" s="1041" t="str">
        <f>TEXT(NC2,"0.0")</f>
        <v>6.8</v>
      </c>
      <c r="NE2" s="743" t="str">
        <f>IF(NC2&gt;=8.5,"A",IF(NC2&gt;=8,"B+",IF(NC2&gt;=7,"B",IF(NC2&gt;=6.5,"C+",IF(NC2&gt;=5.5,"C",IF(NC2&gt;=5,"D+",IF(NC2&gt;=4,"D","F")))))))</f>
        <v>C+</v>
      </c>
      <c r="NF2" s="744">
        <f>IF(NE2="A",4,IF(NE2="B+",3.5,IF(NE2="B",3,IF(NE2="C+",2.5,IF(NE2="C",2,IF(NE2="D+",1.5,IF(NE2="D",1,0)))))))</f>
        <v>2.5</v>
      </c>
      <c r="NG2" s="744" t="str">
        <f>TEXT(NF2,"0.0")</f>
        <v>2.5</v>
      </c>
      <c r="NH2" s="745">
        <v>4</v>
      </c>
      <c r="NI2" s="746">
        <v>4</v>
      </c>
      <c r="NJ2" s="1069">
        <f>LE2+LP2+MA2+ML2+MW2+NH2</f>
        <v>15</v>
      </c>
      <c r="NK2" s="1070">
        <f>(LC2*LE2+LN2*LP2+LY2*MA2+MJ2*ML2+MU2*MW2+NH2*NF2)/NJ2</f>
        <v>2.7</v>
      </c>
      <c r="NL2" s="1071" t="str">
        <f>TEXT(NK2,"0.00")</f>
        <v>2.70</v>
      </c>
      <c r="NM2" s="1072" t="str">
        <f>IF(AND(NK2&lt;1),"Cảnh báo KQHT","Lên lớp")</f>
        <v>Lên lớp</v>
      </c>
      <c r="NN2" s="1073">
        <f>KK2+NJ2</f>
        <v>74</v>
      </c>
      <c r="NO2" s="1070">
        <f>(CS2*CT2+GK2*GL2+KG2*KH2+NK2*NJ2)/NN2</f>
        <v>2.3513513513513513</v>
      </c>
      <c r="NP2" s="1071" t="str">
        <f>TEXT(NO2,"0.00")</f>
        <v>2.35</v>
      </c>
      <c r="NQ2" s="1074">
        <f>LF2+LQ2+MB2+MM2+ MX2+NI2</f>
        <v>15</v>
      </c>
      <c r="NR2" s="1075">
        <f xml:space="preserve"> (LF2*LC2+LN2*LQ2+LY2*MB2+MJ2*MM2+MU2*MX2+NF2*NI2)/NQ2</f>
        <v>2.7</v>
      </c>
      <c r="NS2" s="1075">
        <f xml:space="preserve"> (LF2*KZ2+LK2*LQ2+LV2*MB2+MG2*MM2+MR2*MX2+NC2*NI2)/NQ2</f>
        <v>6.8733333333333331</v>
      </c>
      <c r="NT2" s="1076">
        <f>KQ2+NQ2</f>
        <v>74</v>
      </c>
      <c r="NU2" s="1079">
        <f xml:space="preserve"> (KR2*KQ2+NS2*NQ2)/NT2</f>
        <v>6.5418918918918907</v>
      </c>
      <c r="NV2" s="1077">
        <f xml:space="preserve"> (KS2*KQ2+NR2*NQ2)/NT2</f>
        <v>2.3513513513513513</v>
      </c>
      <c r="NW2" s="1072" t="str">
        <f>IF(AND(NV2&lt;1.4),"Cảnh báo KQHT","Lên lớp")</f>
        <v>Lên lớp</v>
      </c>
      <c r="NX2" s="1078"/>
      <c r="NY2" s="1281">
        <v>7.6</v>
      </c>
      <c r="NZ2" s="1519">
        <v>7</v>
      </c>
      <c r="OA2" s="1274"/>
      <c r="OB2" s="1240">
        <f>ROUND((NY2*0.4+NZ2*0.6),1)</f>
        <v>7.2</v>
      </c>
      <c r="OC2" s="1241">
        <f>ROUND(MAX((NY2*0.4+NZ2*0.6),(NY2*0.4+OA2*0.6)),1)</f>
        <v>7.2</v>
      </c>
      <c r="OD2" s="1286" t="str">
        <f>TEXT(OC2,"0.0")</f>
        <v>7.2</v>
      </c>
      <c r="OE2" s="1243" t="str">
        <f>IF(OC2&gt;=8.5,"A",IF(OC2&gt;=8,"B+",IF(OC2&gt;=7,"B",IF(OC2&gt;=6.5,"C+",IF(OC2&gt;=5.5,"C",IF(OC2&gt;=5,"D+",IF(OC2&gt;=4,"D","F")))))))</f>
        <v>B</v>
      </c>
      <c r="OF2" s="1244">
        <f>IF(OE2="A",4,IF(OE2="B+",3.5,IF(OE2="B",3,IF(OE2="C+",2.5,IF(OE2="C",2,IF(OE2="D+",1.5,IF(OE2="D",1,0)))))))</f>
        <v>3</v>
      </c>
      <c r="OG2" s="1244" t="str">
        <f>TEXT(OF2,"0.0")</f>
        <v>3.0</v>
      </c>
      <c r="OH2" s="1245">
        <v>6</v>
      </c>
      <c r="OI2" s="1246">
        <v>6</v>
      </c>
      <c r="OJ2" s="1257">
        <v>7.8</v>
      </c>
      <c r="OK2" s="1258">
        <v>7.5</v>
      </c>
      <c r="OL2" s="1287">
        <f>ROUND((OJ2*0.4+OK2*0.6),1)</f>
        <v>7.6</v>
      </c>
      <c r="OM2" s="1288" t="str">
        <f>TEXT(OL2,"0.0")</f>
        <v>7.6</v>
      </c>
      <c r="ON2" s="1262" t="str">
        <f>IF(OL2&gt;=8.5,"A",IF(OL2&gt;=8,"B+",IF(OL2&gt;=7,"B",IF(OL2&gt;=6.5,"C+",IF(OL2&gt;=5.5,"C",IF(OL2&gt;=5,"D+",IF(OL2&gt;=4,"D","F")))))))</f>
        <v>B</v>
      </c>
      <c r="OO2" s="1263">
        <f>IF(ON2="A",4,IF(ON2="B+",3.5,IF(ON2="B",3,IF(ON2="C+",2.5,IF(ON2="C",2,IF(ON2="D+",1.5,IF(ON2="D",1,0)))))))</f>
        <v>3</v>
      </c>
      <c r="OP2" s="1263" t="str">
        <f>TEXT(OO2,"0.0")</f>
        <v>3.0</v>
      </c>
      <c r="OQ2" s="1264">
        <v>5</v>
      </c>
      <c r="OR2" s="1246">
        <v>5</v>
      </c>
      <c r="OS2" s="1511">
        <f>OH2+OQ2</f>
        <v>11</v>
      </c>
      <c r="OT2" s="1070">
        <f>(OH2*OF2+OO2*OQ2)/OS2</f>
        <v>3</v>
      </c>
    </row>
    <row r="3" spans="1:410" ht="21.75" customHeight="1" x14ac:dyDescent="0.25">
      <c r="A3" s="33">
        <v>3</v>
      </c>
      <c r="B3" s="33" t="s">
        <v>471</v>
      </c>
      <c r="C3" s="70" t="s">
        <v>481</v>
      </c>
      <c r="D3" s="75" t="s">
        <v>482</v>
      </c>
      <c r="E3" s="957" t="s">
        <v>478</v>
      </c>
      <c r="F3" s="20"/>
      <c r="G3" s="71" t="s">
        <v>483</v>
      </c>
      <c r="H3" s="66" t="s">
        <v>34</v>
      </c>
      <c r="I3" s="122" t="s">
        <v>84</v>
      </c>
      <c r="J3" s="126">
        <v>6.8</v>
      </c>
      <c r="K3" s="1304" t="str">
        <f t="shared" si="0"/>
        <v>6.8</v>
      </c>
      <c r="L3" s="10" t="str">
        <f t="shared" si="1"/>
        <v>C+</v>
      </c>
      <c r="M3" s="8">
        <f t="shared" si="2"/>
        <v>2.5</v>
      </c>
      <c r="N3" s="208" t="str">
        <f t="shared" si="3"/>
        <v>2.5</v>
      </c>
      <c r="O3" s="126">
        <v>7.1</v>
      </c>
      <c r="P3" s="1329" t="str">
        <f t="shared" si="4"/>
        <v>7.1</v>
      </c>
      <c r="Q3" s="10" t="str">
        <f t="shared" si="5"/>
        <v>B</v>
      </c>
      <c r="R3" s="8">
        <f t="shared" si="6"/>
        <v>3</v>
      </c>
      <c r="S3" s="208" t="str">
        <f t="shared" si="7"/>
        <v>3.0</v>
      </c>
      <c r="T3" s="115">
        <v>6.2</v>
      </c>
      <c r="U3" s="4">
        <v>6</v>
      </c>
      <c r="V3" s="5"/>
      <c r="W3" s="6">
        <f t="shared" si="8"/>
        <v>6.1</v>
      </c>
      <c r="X3" s="7">
        <f t="shared" si="9"/>
        <v>6.1</v>
      </c>
      <c r="Y3" s="791" t="str">
        <f t="shared" si="10"/>
        <v>6.1</v>
      </c>
      <c r="Z3" s="10" t="str">
        <f t="shared" si="11"/>
        <v>C</v>
      </c>
      <c r="AA3" s="8">
        <f t="shared" si="12"/>
        <v>2</v>
      </c>
      <c r="AB3" s="8" t="str">
        <f t="shared" si="13"/>
        <v>2.0</v>
      </c>
      <c r="AC3" s="12">
        <v>2</v>
      </c>
      <c r="AD3" s="311">
        <v>2</v>
      </c>
      <c r="AE3" s="277">
        <v>7.3</v>
      </c>
      <c r="AF3" s="4">
        <v>5</v>
      </c>
      <c r="AG3" s="5"/>
      <c r="AH3" s="6">
        <f t="shared" si="14"/>
        <v>5.9</v>
      </c>
      <c r="AI3" s="7">
        <f t="shared" si="15"/>
        <v>5.9</v>
      </c>
      <c r="AJ3" s="791" t="str">
        <f t="shared" si="16"/>
        <v>5.9</v>
      </c>
      <c r="AK3" s="10" t="str">
        <f t="shared" si="17"/>
        <v>C</v>
      </c>
      <c r="AL3" s="8">
        <f t="shared" si="18"/>
        <v>2</v>
      </c>
      <c r="AM3" s="8" t="str">
        <f t="shared" si="19"/>
        <v>2.0</v>
      </c>
      <c r="AN3" s="12">
        <v>3</v>
      </c>
      <c r="AO3" s="110">
        <v>3</v>
      </c>
      <c r="AP3" s="115">
        <v>7.7</v>
      </c>
      <c r="AQ3" s="345">
        <v>7</v>
      </c>
      <c r="AR3" s="341"/>
      <c r="AS3" s="6">
        <f t="shared" si="20"/>
        <v>7.3</v>
      </c>
      <c r="AT3" s="7">
        <f t="shared" si="21"/>
        <v>7.3</v>
      </c>
      <c r="AU3" s="791" t="str">
        <f t="shared" si="22"/>
        <v>7.3</v>
      </c>
      <c r="AV3" s="10" t="str">
        <f t="shared" si="23"/>
        <v>B</v>
      </c>
      <c r="AW3" s="8">
        <f t="shared" si="24"/>
        <v>3</v>
      </c>
      <c r="AX3" s="8" t="str">
        <f t="shared" si="25"/>
        <v>3.0</v>
      </c>
      <c r="AY3" s="12">
        <v>4</v>
      </c>
      <c r="AZ3" s="110">
        <v>4</v>
      </c>
      <c r="BA3" s="285">
        <v>5.0999999999999996</v>
      </c>
      <c r="BB3" s="244">
        <v>8</v>
      </c>
      <c r="BC3" s="244"/>
      <c r="BD3" s="6">
        <f t="shared" si="26"/>
        <v>6.8</v>
      </c>
      <c r="BE3" s="7">
        <f t="shared" si="27"/>
        <v>6.8</v>
      </c>
      <c r="BF3" s="791" t="str">
        <f t="shared" si="28"/>
        <v>6.8</v>
      </c>
      <c r="BG3" s="10" t="str">
        <f t="shared" si="29"/>
        <v>C+</v>
      </c>
      <c r="BH3" s="8">
        <f t="shared" si="30"/>
        <v>2.5</v>
      </c>
      <c r="BI3" s="8" t="str">
        <f t="shared" si="31"/>
        <v>2.5</v>
      </c>
      <c r="BJ3" s="12">
        <v>3</v>
      </c>
      <c r="BK3" s="110">
        <v>3</v>
      </c>
      <c r="BL3" s="243">
        <v>7.8</v>
      </c>
      <c r="BM3" s="334">
        <v>5</v>
      </c>
      <c r="BN3" s="334"/>
      <c r="BO3" s="6">
        <f t="shared" si="32"/>
        <v>6.1</v>
      </c>
      <c r="BP3" s="7">
        <f t="shared" si="33"/>
        <v>6.1</v>
      </c>
      <c r="BQ3" s="791" t="str">
        <f t="shared" si="34"/>
        <v>6.1</v>
      </c>
      <c r="BR3" s="10" t="str">
        <f t="shared" si="35"/>
        <v>C</v>
      </c>
      <c r="BS3" s="8">
        <f t="shared" si="36"/>
        <v>2</v>
      </c>
      <c r="BT3" s="8" t="str">
        <f t="shared" si="37"/>
        <v>2.0</v>
      </c>
      <c r="BU3" s="12">
        <v>2</v>
      </c>
      <c r="BV3" s="110">
        <v>2</v>
      </c>
      <c r="BW3" s="243">
        <v>8</v>
      </c>
      <c r="BX3" s="334">
        <v>7</v>
      </c>
      <c r="BY3" s="334"/>
      <c r="BZ3" s="6">
        <f t="shared" si="38"/>
        <v>7.4</v>
      </c>
      <c r="CA3" s="7">
        <f t="shared" si="39"/>
        <v>7.4</v>
      </c>
      <c r="CB3" s="791" t="str">
        <f t="shared" si="40"/>
        <v>7.4</v>
      </c>
      <c r="CC3" s="10" t="str">
        <f t="shared" si="41"/>
        <v>B</v>
      </c>
      <c r="CD3" s="8">
        <f t="shared" si="42"/>
        <v>3</v>
      </c>
      <c r="CE3" s="8" t="str">
        <f t="shared" si="43"/>
        <v>3.0</v>
      </c>
      <c r="CF3" s="12">
        <v>2</v>
      </c>
      <c r="CG3" s="110">
        <v>2</v>
      </c>
      <c r="CH3" s="316">
        <v>6.8</v>
      </c>
      <c r="CI3" s="334">
        <v>7</v>
      </c>
      <c r="CJ3" s="334"/>
      <c r="CK3" s="6">
        <f t="shared" si="44"/>
        <v>6.9</v>
      </c>
      <c r="CL3" s="7">
        <f t="shared" si="45"/>
        <v>6.9</v>
      </c>
      <c r="CM3" s="791" t="str">
        <f t="shared" si="46"/>
        <v>6.9</v>
      </c>
      <c r="CN3" s="10" t="str">
        <f t="shared" si="47"/>
        <v>C+</v>
      </c>
      <c r="CO3" s="8">
        <f t="shared" si="48"/>
        <v>2.5</v>
      </c>
      <c r="CP3" s="8" t="str">
        <f t="shared" si="49"/>
        <v>2.5</v>
      </c>
      <c r="CQ3" s="12">
        <v>3</v>
      </c>
      <c r="CR3" s="110">
        <v>3</v>
      </c>
      <c r="CS3" s="365">
        <f t="shared" si="50"/>
        <v>19</v>
      </c>
      <c r="CT3" s="363">
        <f t="shared" si="51"/>
        <v>2.4736842105263159</v>
      </c>
      <c r="CU3" s="355" t="str">
        <f t="shared" si="52"/>
        <v>2.47</v>
      </c>
      <c r="CV3" s="356" t="str">
        <f t="shared" si="53"/>
        <v>Lên lớp</v>
      </c>
      <c r="CW3" s="357">
        <f t="shared" si="54"/>
        <v>19</v>
      </c>
      <c r="CX3" s="358">
        <f t="shared" si="55"/>
        <v>2.4736842105263159</v>
      </c>
      <c r="CY3" s="356" t="str">
        <f t="shared" si="56"/>
        <v>Lên lớp</v>
      </c>
      <c r="DA3" s="285">
        <v>7.5</v>
      </c>
      <c r="DB3" s="244">
        <v>8</v>
      </c>
      <c r="DC3" s="244"/>
      <c r="DD3" s="6">
        <f t="shared" si="57"/>
        <v>7.8</v>
      </c>
      <c r="DE3" s="7">
        <f t="shared" si="58"/>
        <v>7.8</v>
      </c>
      <c r="DF3" s="791" t="str">
        <f t="shared" si="59"/>
        <v>7.8</v>
      </c>
      <c r="DG3" s="10" t="str">
        <f t="shared" si="60"/>
        <v>B</v>
      </c>
      <c r="DH3" s="8">
        <f t="shared" si="61"/>
        <v>3</v>
      </c>
      <c r="DI3" s="8" t="str">
        <f t="shared" si="62"/>
        <v>3.0</v>
      </c>
      <c r="DJ3" s="12">
        <v>4</v>
      </c>
      <c r="DK3" s="110">
        <v>4</v>
      </c>
      <c r="DL3" s="243">
        <v>8</v>
      </c>
      <c r="DM3" s="334">
        <v>7</v>
      </c>
      <c r="DN3" s="334"/>
      <c r="DO3" s="6">
        <f t="shared" si="63"/>
        <v>7.4</v>
      </c>
      <c r="DP3" s="7">
        <f t="shared" si="64"/>
        <v>7.4</v>
      </c>
      <c r="DQ3" s="791" t="str">
        <f t="shared" si="65"/>
        <v>7.4</v>
      </c>
      <c r="DR3" s="10" t="str">
        <f t="shared" si="66"/>
        <v>B</v>
      </c>
      <c r="DS3" s="8">
        <f t="shared" si="67"/>
        <v>3</v>
      </c>
      <c r="DT3" s="8" t="str">
        <f t="shared" si="68"/>
        <v>3.0</v>
      </c>
      <c r="DU3" s="12">
        <v>2</v>
      </c>
      <c r="DV3" s="110">
        <v>2</v>
      </c>
      <c r="DW3" s="243">
        <v>7.7</v>
      </c>
      <c r="DX3" s="244">
        <v>8</v>
      </c>
      <c r="DY3" s="244"/>
      <c r="DZ3" s="6">
        <f t="shared" si="69"/>
        <v>7.9</v>
      </c>
      <c r="EA3" s="7">
        <f t="shared" si="70"/>
        <v>7.9</v>
      </c>
      <c r="EB3" s="791" t="str">
        <f t="shared" si="71"/>
        <v>7.9</v>
      </c>
      <c r="EC3" s="10" t="str">
        <f t="shared" si="72"/>
        <v>B</v>
      </c>
      <c r="ED3" s="8">
        <f t="shared" si="73"/>
        <v>3</v>
      </c>
      <c r="EE3" s="8" t="str">
        <f t="shared" si="74"/>
        <v>3.0</v>
      </c>
      <c r="EF3" s="12">
        <v>2</v>
      </c>
      <c r="EG3" s="110">
        <v>2</v>
      </c>
      <c r="EH3" s="243">
        <v>6.3</v>
      </c>
      <c r="EI3" s="244">
        <v>6</v>
      </c>
      <c r="EJ3" s="244"/>
      <c r="EK3" s="6">
        <f t="shared" si="75"/>
        <v>6.1</v>
      </c>
      <c r="EL3" s="7">
        <f t="shared" si="76"/>
        <v>6.1</v>
      </c>
      <c r="EM3" s="791" t="str">
        <f t="shared" si="77"/>
        <v>6.1</v>
      </c>
      <c r="EN3" s="10" t="str">
        <f t="shared" si="78"/>
        <v>C</v>
      </c>
      <c r="EO3" s="8">
        <f t="shared" si="79"/>
        <v>2</v>
      </c>
      <c r="EP3" s="8" t="str">
        <f t="shared" si="80"/>
        <v>2.0</v>
      </c>
      <c r="EQ3" s="12">
        <v>4</v>
      </c>
      <c r="ER3" s="110">
        <v>4</v>
      </c>
      <c r="ES3" s="285">
        <v>7.2</v>
      </c>
      <c r="ET3" s="244">
        <v>7</v>
      </c>
      <c r="EU3" s="244"/>
      <c r="EV3" s="6">
        <f t="shared" si="81"/>
        <v>7.1</v>
      </c>
      <c r="EW3" s="7">
        <f t="shared" si="82"/>
        <v>7.1</v>
      </c>
      <c r="EX3" s="791" t="str">
        <f t="shared" si="83"/>
        <v>7.1</v>
      </c>
      <c r="EY3" s="10" t="str">
        <f t="shared" si="84"/>
        <v>B</v>
      </c>
      <c r="EZ3" s="8">
        <f t="shared" si="85"/>
        <v>3</v>
      </c>
      <c r="FA3" s="8" t="str">
        <f t="shared" si="86"/>
        <v>3.0</v>
      </c>
      <c r="FB3" s="12">
        <v>2</v>
      </c>
      <c r="FC3" s="110">
        <v>2</v>
      </c>
      <c r="FD3" s="243">
        <v>8</v>
      </c>
      <c r="FE3" s="334">
        <v>5</v>
      </c>
      <c r="FF3" s="20"/>
      <c r="FG3" s="6">
        <f t="shared" si="87"/>
        <v>6.2</v>
      </c>
      <c r="FH3" s="7">
        <f t="shared" si="88"/>
        <v>6.2</v>
      </c>
      <c r="FI3" s="791" t="str">
        <f t="shared" si="89"/>
        <v>6.2</v>
      </c>
      <c r="FJ3" s="10" t="str">
        <f t="shared" si="90"/>
        <v>C</v>
      </c>
      <c r="FK3" s="8">
        <f t="shared" si="91"/>
        <v>2</v>
      </c>
      <c r="FL3" s="8" t="str">
        <f t="shared" si="92"/>
        <v>2.0</v>
      </c>
      <c r="FM3" s="12">
        <v>2</v>
      </c>
      <c r="FN3" s="110">
        <v>2</v>
      </c>
      <c r="FO3" s="243">
        <v>7.7</v>
      </c>
      <c r="FP3" s="244">
        <v>8</v>
      </c>
      <c r="FQ3" s="244"/>
      <c r="FR3" s="6">
        <f t="shared" si="93"/>
        <v>7.9</v>
      </c>
      <c r="FS3" s="7">
        <f t="shared" si="94"/>
        <v>7.9</v>
      </c>
      <c r="FT3" s="791" t="str">
        <f t="shared" si="95"/>
        <v>7.9</v>
      </c>
      <c r="FU3" s="10" t="str">
        <f t="shared" si="96"/>
        <v>B</v>
      </c>
      <c r="FV3" s="8">
        <f t="shared" si="97"/>
        <v>3</v>
      </c>
      <c r="FW3" s="8" t="str">
        <f t="shared" si="98"/>
        <v>3.0</v>
      </c>
      <c r="FX3" s="12">
        <v>2</v>
      </c>
      <c r="FY3" s="110">
        <v>2</v>
      </c>
      <c r="FZ3" s="243">
        <v>7.4</v>
      </c>
      <c r="GA3" s="244">
        <v>7</v>
      </c>
      <c r="GB3" s="244"/>
      <c r="GC3" s="6">
        <f t="shared" si="99"/>
        <v>7.2</v>
      </c>
      <c r="GD3" s="7">
        <f t="shared" si="100"/>
        <v>7.2</v>
      </c>
      <c r="GE3" s="791" t="str">
        <f t="shared" si="101"/>
        <v>7.2</v>
      </c>
      <c r="GF3" s="10" t="str">
        <f t="shared" si="102"/>
        <v>B</v>
      </c>
      <c r="GG3" s="8">
        <f t="shared" si="103"/>
        <v>3</v>
      </c>
      <c r="GH3" s="8" t="str">
        <f t="shared" si="104"/>
        <v>3.0</v>
      </c>
      <c r="GI3" s="12">
        <v>2</v>
      </c>
      <c r="GJ3" s="110">
        <v>2</v>
      </c>
      <c r="GK3" s="365">
        <f t="shared" si="105"/>
        <v>20</v>
      </c>
      <c r="GL3" s="354">
        <f t="shared" si="106"/>
        <v>2.7</v>
      </c>
      <c r="GM3" s="355" t="str">
        <f t="shared" si="107"/>
        <v>2.70</v>
      </c>
      <c r="GN3" s="344" t="str">
        <f t="shared" si="108"/>
        <v>Lên lớp</v>
      </c>
      <c r="GO3" s="559">
        <f t="shared" si="109"/>
        <v>39</v>
      </c>
      <c r="GP3" s="354">
        <f t="shared" si="110"/>
        <v>2.5897435897435899</v>
      </c>
      <c r="GQ3" s="355" t="str">
        <f t="shared" si="111"/>
        <v>2.59</v>
      </c>
      <c r="GR3" s="675">
        <f t="shared" si="112"/>
        <v>39</v>
      </c>
      <c r="GS3" s="789">
        <f t="shared" ref="GS3:GS24" si="118">(GJ3*GD3+FY3*FS3+FN3*FH3+FC3*EW3+ER3*EL3+EG3*EA3+DV3*DP3+DK3*DE3+CR3*CL3+CG3*CA3+BV3*BP3+BK3*BE3+AZ3*AT3+AO3*AI3+AD3*X3)/GR3</f>
        <v>6.9282051282051276</v>
      </c>
      <c r="GT3" s="561">
        <f t="shared" si="113"/>
        <v>2.5897435897435899</v>
      </c>
      <c r="GU3" s="678" t="str">
        <f t="shared" si="114"/>
        <v>Lên lớp</v>
      </c>
      <c r="GV3" s="113"/>
      <c r="GW3" s="706">
        <v>6.7</v>
      </c>
      <c r="GX3" s="420">
        <v>9</v>
      </c>
      <c r="GY3" s="420"/>
      <c r="GZ3" s="6">
        <f t="shared" ref="GZ3:GZ24" si="119">ROUND((GW3*0.4+GX3*0.6),1)</f>
        <v>8.1</v>
      </c>
      <c r="HA3" s="104">
        <f t="shared" ref="HA3:HA24" si="120">ROUND(MAX((GW3*0.4+GX3*0.6),(GW3*0.4+GY3*0.6)),1)</f>
        <v>8.1</v>
      </c>
      <c r="HB3" s="784" t="str">
        <f t="shared" ref="HB3:HB24" si="121">TEXT(HA3,"0.0")</f>
        <v>8.1</v>
      </c>
      <c r="HC3" s="540" t="str">
        <f t="shared" ref="HC3:HC24" si="122">IF(HA3&gt;=8.5,"A",IF(HA3&gt;=8,"B+",IF(HA3&gt;=7,"B",IF(HA3&gt;=6.5,"C+",IF(HA3&gt;=5.5,"C",IF(HA3&gt;=5,"D+",IF(HA3&gt;=4,"D","F")))))))</f>
        <v>B+</v>
      </c>
      <c r="HD3" s="539">
        <f t="shared" ref="HD3:HD24" si="123">IF(HC3="A",4,IF(HC3="B+",3.5,IF(HC3="B",3,IF(HC3="C+",2.5,IF(HC3="C",2,IF(HC3="D+",1.5,IF(HC3="D",1,0)))))))</f>
        <v>3.5</v>
      </c>
      <c r="HE3" s="539" t="str">
        <f t="shared" ref="HE3:HE24" si="124">TEXT(HD3,"0.0")</f>
        <v>3.5</v>
      </c>
      <c r="HF3" s="12">
        <v>2</v>
      </c>
      <c r="HG3" s="110">
        <v>2</v>
      </c>
      <c r="HH3" s="706">
        <v>7.6</v>
      </c>
      <c r="HI3" s="699">
        <v>6</v>
      </c>
      <c r="HJ3" s="699"/>
      <c r="HK3" s="6">
        <f t="shared" ref="HK3:HK24" si="125">ROUND((HH3*0.4+HI3*0.6),1)</f>
        <v>6.6</v>
      </c>
      <c r="HL3" s="104">
        <f t="shared" ref="HL3:HL24" si="126">ROUND(MAX((HH3*0.4+HI3*0.6),(HH3*0.4+HJ3*0.6)),1)</f>
        <v>6.6</v>
      </c>
      <c r="HM3" s="784" t="str">
        <f t="shared" ref="HM3:HM24" si="127">TEXT(HL3,"0.0")</f>
        <v>6.6</v>
      </c>
      <c r="HN3" s="540" t="str">
        <f t="shared" ref="HN3:HN24" si="128">IF(HL3&gt;=8.5,"A",IF(HL3&gt;=8,"B+",IF(HL3&gt;=7,"B",IF(HL3&gt;=6.5,"C+",IF(HL3&gt;=5.5,"C",IF(HL3&gt;=5,"D+",IF(HL3&gt;=4,"D","F")))))))</f>
        <v>C+</v>
      </c>
      <c r="HO3" s="539">
        <f t="shared" ref="HO3:HO24" si="129">IF(HN3="A",4,IF(HN3="B+",3.5,IF(HN3="B",3,IF(HN3="C+",2.5,IF(HN3="C",2,IF(HN3="D+",1.5,IF(HN3="D",1,0)))))))</f>
        <v>2.5</v>
      </c>
      <c r="HP3" s="539" t="str">
        <f t="shared" ref="HP3:HP24" si="130">TEXT(HO3,"0.0")</f>
        <v>2.5</v>
      </c>
      <c r="HQ3" s="12">
        <v>3</v>
      </c>
      <c r="HR3" s="110">
        <v>3</v>
      </c>
      <c r="HS3" s="316">
        <v>7</v>
      </c>
      <c r="HT3" s="834">
        <v>10</v>
      </c>
      <c r="HU3" s="420"/>
      <c r="HV3" s="6">
        <f t="shared" ref="HV3:HV24" si="131">ROUND((HS3*0.4+HT3*0.6),1)</f>
        <v>8.8000000000000007</v>
      </c>
      <c r="HW3" s="104">
        <f t="shared" ref="HW3:HW24" si="132">ROUND(MAX((HS3*0.4+HT3*0.6),(HS3*0.4+HU3*0.6)),1)</f>
        <v>8.8000000000000007</v>
      </c>
      <c r="HX3" s="784" t="str">
        <f t="shared" ref="HX3:HX24" si="133">TEXT(HW3,"0.0")</f>
        <v>8.8</v>
      </c>
      <c r="HY3" s="540" t="str">
        <f t="shared" ref="HY3:HY24" si="134">IF(HW3&gt;=8.5,"A",IF(HW3&gt;=8,"B+",IF(HW3&gt;=7,"B",IF(HW3&gt;=6.5,"C+",IF(HW3&gt;=5.5,"C",IF(HW3&gt;=5,"D+",IF(HW3&gt;=4,"D","F")))))))</f>
        <v>A</v>
      </c>
      <c r="HZ3" s="539">
        <f t="shared" ref="HZ3:HZ24" si="135">IF(HY3="A",4,IF(HY3="B+",3.5,IF(HY3="B",3,IF(HY3="C+",2.5,IF(HY3="C",2,IF(HY3="D+",1.5,IF(HY3="D",1,0)))))))</f>
        <v>4</v>
      </c>
      <c r="IA3" s="539" t="str">
        <f t="shared" ref="IA3:IA24" si="136">TEXT(HZ3,"0.0")</f>
        <v>4.0</v>
      </c>
      <c r="IB3" s="12">
        <v>2</v>
      </c>
      <c r="IC3" s="110">
        <v>2</v>
      </c>
      <c r="ID3" s="706">
        <v>5.9</v>
      </c>
      <c r="IE3" s="420">
        <v>8</v>
      </c>
      <c r="IF3" s="420"/>
      <c r="IG3" s="6">
        <f t="shared" ref="IG3:IG24" si="137">ROUND((ID3*0.4+IE3*0.6),1)</f>
        <v>7.2</v>
      </c>
      <c r="IH3" s="104">
        <f t="shared" ref="IH3:IH24" si="138">ROUND(MAX((ID3*0.4+IE3*0.6),(ID3*0.4+IF3*0.6)),1)</f>
        <v>7.2</v>
      </c>
      <c r="II3" s="784" t="str">
        <f t="shared" ref="II3:II24" si="139">TEXT(IH3,"0.0")</f>
        <v>7.2</v>
      </c>
      <c r="IJ3" s="540" t="str">
        <f t="shared" ref="IJ3:IJ24" si="140">IF(IH3&gt;=8.5,"A",IF(IH3&gt;=8,"B+",IF(IH3&gt;=7,"B",IF(IH3&gt;=6.5,"C+",IF(IH3&gt;=5.5,"C",IF(IH3&gt;=5,"D+",IF(IH3&gt;=4,"D","F")))))))</f>
        <v>B</v>
      </c>
      <c r="IK3" s="539">
        <f t="shared" ref="IK3:IK24" si="141">IF(IJ3="A",4,IF(IJ3="B+",3.5,IF(IJ3="B",3,IF(IJ3="C+",2.5,IF(IJ3="C",2,IF(IJ3="D+",1.5,IF(IJ3="D",1,0)))))))</f>
        <v>3</v>
      </c>
      <c r="IL3" s="539" t="str">
        <f t="shared" ref="IL3:IL24" si="142">TEXT(IK3,"0.0")</f>
        <v>3.0</v>
      </c>
      <c r="IM3" s="12">
        <v>4</v>
      </c>
      <c r="IN3" s="110">
        <v>4</v>
      </c>
      <c r="IO3" s="316">
        <v>8</v>
      </c>
      <c r="IP3" s="420">
        <v>9</v>
      </c>
      <c r="IQ3" s="420"/>
      <c r="IR3" s="6">
        <f t="shared" ref="IR3:IR24" si="143">ROUND((IO3*0.4+IP3*0.6),1)</f>
        <v>8.6</v>
      </c>
      <c r="IS3" s="104">
        <f t="shared" ref="IS3:IS24" si="144">ROUND(MAX((IO3*0.4+IP3*0.6),(IO3*0.4+IQ3*0.6)),1)</f>
        <v>8.6</v>
      </c>
      <c r="IT3" s="784" t="str">
        <f t="shared" ref="IT3:IT24" si="145">TEXT(IS3,"0.0")</f>
        <v>8.6</v>
      </c>
      <c r="IU3" s="540" t="str">
        <f t="shared" ref="IU3:IU24" si="146">IF(IS3&gt;=8.5,"A",IF(IS3&gt;=8,"B+",IF(IS3&gt;=7,"B",IF(IS3&gt;=6.5,"C+",IF(IS3&gt;=5.5,"C",IF(IS3&gt;=5,"D+",IF(IS3&gt;=4,"D","F")))))))</f>
        <v>A</v>
      </c>
      <c r="IV3" s="539">
        <f t="shared" ref="IV3:IV24" si="147">IF(IU3="A",4,IF(IU3="B+",3.5,IF(IU3="B",3,IF(IU3="C+",2.5,IF(IU3="C",2,IF(IU3="D+",1.5,IF(IU3="D",1,0)))))))</f>
        <v>4</v>
      </c>
      <c r="IW3" s="539" t="str">
        <f t="shared" ref="IW3:IW24" si="148">TEXT(IV3,"0.0")</f>
        <v>4.0</v>
      </c>
      <c r="IX3" s="12">
        <v>2</v>
      </c>
      <c r="IY3" s="110">
        <v>2</v>
      </c>
      <c r="IZ3" s="706">
        <v>7.1</v>
      </c>
      <c r="JA3" s="699">
        <v>7</v>
      </c>
      <c r="JB3" s="699"/>
      <c r="JC3" s="6">
        <f t="shared" ref="JC3:JC24" si="149">ROUND((IZ3*0.4+JA3*0.6),1)</f>
        <v>7</v>
      </c>
      <c r="JD3" s="104">
        <f t="shared" ref="JD3:JD24" si="150">ROUND(MAX((IZ3*0.4+JA3*0.6),(IZ3*0.4+JB3*0.6)),1)</f>
        <v>7</v>
      </c>
      <c r="JE3" s="784" t="str">
        <f t="shared" ref="JE3:JE24" si="151">TEXT(JD3,"0.0")</f>
        <v>7.0</v>
      </c>
      <c r="JF3" s="540" t="str">
        <f t="shared" ref="JF3:JF24" si="152">IF(JD3&gt;=8.5,"A",IF(JD3&gt;=8,"B+",IF(JD3&gt;=7,"B",IF(JD3&gt;=6.5,"C+",IF(JD3&gt;=5.5,"C",IF(JD3&gt;=5,"D+",IF(JD3&gt;=4,"D","F")))))))</f>
        <v>B</v>
      </c>
      <c r="JG3" s="539">
        <f t="shared" ref="JG3:JG24" si="153">IF(JF3="A",4,IF(JF3="B+",3.5,IF(JF3="B",3,IF(JF3="C+",2.5,IF(JF3="C",2,IF(JF3="D+",1.5,IF(JF3="D",1,0)))))))</f>
        <v>3</v>
      </c>
      <c r="JH3" s="539" t="str">
        <f t="shared" ref="JH3:JH24" si="154">TEXT(JG3,"0.0")</f>
        <v>3.0</v>
      </c>
      <c r="JI3" s="12">
        <v>2</v>
      </c>
      <c r="JJ3" s="110">
        <v>2</v>
      </c>
      <c r="JK3" s="316">
        <v>8.1999999999999993</v>
      </c>
      <c r="JL3" s="420">
        <v>5</v>
      </c>
      <c r="JM3" s="420"/>
      <c r="JN3" s="6">
        <f t="shared" ref="JN3:JN24" si="155">ROUND((JK3*0.4+JL3*0.6),1)</f>
        <v>6.3</v>
      </c>
      <c r="JO3" s="104">
        <f t="shared" ref="JO3:JO24" si="156">ROUND(MAX((JK3*0.4+JL3*0.6),(JK3*0.4+JM3*0.6)),1)</f>
        <v>6.3</v>
      </c>
      <c r="JP3" s="784" t="str">
        <f t="shared" ref="JP3:JP24" si="157">TEXT(JO3,"0.0")</f>
        <v>6.3</v>
      </c>
      <c r="JQ3" s="540" t="str">
        <f t="shared" ref="JQ3:JQ24" si="158">IF(JO3&gt;=8.5,"A",IF(JO3&gt;=8,"B+",IF(JO3&gt;=7,"B",IF(JO3&gt;=6.5,"C+",IF(JO3&gt;=5.5,"C",IF(JO3&gt;=5,"D+",IF(JO3&gt;=4,"D","F")))))))</f>
        <v>C</v>
      </c>
      <c r="JR3" s="539">
        <f t="shared" ref="JR3:JR24" si="159">IF(JQ3="A",4,IF(JQ3="B+",3.5,IF(JQ3="B",3,IF(JQ3="C+",2.5,IF(JQ3="C",2,IF(JQ3="D+",1.5,IF(JQ3="D",1,0)))))))</f>
        <v>2</v>
      </c>
      <c r="JS3" s="539" t="str">
        <f t="shared" ref="JS3:JS24" si="160">TEXT(JR3,"0.0")</f>
        <v>2.0</v>
      </c>
      <c r="JT3" s="12">
        <v>3</v>
      </c>
      <c r="JU3" s="110">
        <v>3</v>
      </c>
      <c r="JV3" s="706">
        <v>7</v>
      </c>
      <c r="JW3" s="899"/>
      <c r="JX3" s="699">
        <v>8</v>
      </c>
      <c r="JY3" s="900">
        <f t="shared" ref="JY3:JY24" si="161">ROUND((JV3*0.4+JW3*0.6),1)</f>
        <v>2.8</v>
      </c>
      <c r="JZ3" s="902">
        <f t="shared" ref="JZ3:JZ24" si="162">ROUND(MAX((JV3*0.4+JW3*0.6),(JV3*0.4+JX3*0.6)),1)</f>
        <v>7.6</v>
      </c>
      <c r="KA3" s="904" t="str">
        <f t="shared" ref="KA3:KA24" si="163">TEXT(JZ3,"0.0")</f>
        <v>7.6</v>
      </c>
      <c r="KB3" s="906" t="str">
        <f t="shared" ref="KB3:KB24" si="164">IF(JZ3&gt;=8.5,"A",IF(JZ3&gt;=8,"B+",IF(JZ3&gt;=7,"B",IF(JZ3&gt;=6.5,"C+",IF(JZ3&gt;=5.5,"C",IF(JZ3&gt;=5,"D+",IF(JZ3&gt;=4,"D","F")))))))</f>
        <v>B</v>
      </c>
      <c r="KC3" s="908">
        <f t="shared" ref="KC3:KC24" si="165">IF(KB3="A",4,IF(KB3="B+",3.5,IF(KB3="B",3,IF(KB3="C+",2.5,IF(KB3="C",2,IF(KB3="D+",1.5,IF(KB3="D",1,0)))))))</f>
        <v>3</v>
      </c>
      <c r="KD3" s="908" t="str">
        <f t="shared" ref="KD3:KD24" si="166">TEXT(KC3,"0.0")</f>
        <v>3.0</v>
      </c>
      <c r="KE3" s="729">
        <v>2</v>
      </c>
      <c r="KF3" s="910">
        <v>2</v>
      </c>
      <c r="KG3" s="920">
        <f t="shared" ref="KG3:KG24" si="167">HF3+HQ3+IB3+IM3+IX3+JI3+JT3+KE3</f>
        <v>20</v>
      </c>
      <c r="KH3" s="922">
        <f t="shared" ref="KH3:KH24" si="168">(HD3*HF3+HO3*HQ3+HZ3*IB3+IK3*IM3+IV3*IX3+JG3*JI3+JR3*JT3+KC3*KE3)/KG3</f>
        <v>3.0249999999999999</v>
      </c>
      <c r="KI3" s="924" t="str">
        <f t="shared" ref="KI3:KI24" si="169">TEXT(KH3,"0.00")</f>
        <v>3.03</v>
      </c>
      <c r="KJ3" s="928" t="str">
        <f t="shared" ref="KJ3:KJ24" si="170">IF(AND(KH3&lt;1),"Cảnh báo KQHT","Lên lớp")</f>
        <v>Lên lớp</v>
      </c>
      <c r="KK3" s="931">
        <f t="shared" ref="KK3:KK24" si="171">GO3+KG3</f>
        <v>59</v>
      </c>
      <c r="KL3" s="922">
        <f t="shared" ref="KL3:KL24" si="172">(CS3*CT3+GK3*GL3+KH3*KG3)/KK3</f>
        <v>2.7372881355932202</v>
      </c>
      <c r="KM3" s="924" t="str">
        <f t="shared" ref="KM3:KM24" si="173">TEXT(KL3,"0.00")</f>
        <v>2.74</v>
      </c>
      <c r="KN3" s="932">
        <f t="shared" ref="KN3:KN24" si="174">HG3+HR3+IC3+IN3+IY3+JJ3+JU3+KF3</f>
        <v>20</v>
      </c>
      <c r="KO3" s="840">
        <f t="shared" ref="KO3:KO24" si="175" xml:space="preserve"> (KF3*JZ3+JU3*JO3+JJ3*JD3+IY3*IS3+IN3*IH3+IC3*HW3+HR3*HL3+HG3*HA3)/KN3</f>
        <v>7.3849999999999998</v>
      </c>
      <c r="KP3" s="933">
        <f t="shared" ref="KP3:KP24" si="176" xml:space="preserve"> (HD3*HG3+HO3*HR3+HZ3*IC3+IK3*IN3+IV3*IY3+JG3*JJ3+JR3*JU3+KC3*KF3)/KN3</f>
        <v>3.0249999999999999</v>
      </c>
      <c r="KQ3" s="934">
        <f t="shared" ref="KQ3:KQ24" si="177">GR3+KN3</f>
        <v>59</v>
      </c>
      <c r="KR3" s="935">
        <f t="shared" ref="KR3:KR24" si="178" xml:space="preserve"> (KO3*KN3+GR3*GS3)/KQ3</f>
        <v>7.0830508474576268</v>
      </c>
      <c r="KS3" s="936">
        <f t="shared" ref="KS3:KS24" si="179" xml:space="preserve"> (GR3*GT3+KP3*KN3)/KQ3</f>
        <v>2.7372881355932202</v>
      </c>
      <c r="KT3" s="928" t="str">
        <f t="shared" ref="KT3:KT24" si="180">IF(AND(KS3&lt;1.4),"Cảnh báo KQHT","Lên lớp")</f>
        <v>Lên lớp</v>
      </c>
      <c r="KU3" s="712"/>
      <c r="KV3" s="706">
        <v>7</v>
      </c>
      <c r="KW3" s="420">
        <v>4</v>
      </c>
      <c r="KX3" s="420"/>
      <c r="KY3" s="900">
        <f t="shared" ref="KY3:KY24" si="181">ROUND((KV3*0.4+KW3*0.6),1)</f>
        <v>5.2</v>
      </c>
      <c r="KZ3" s="902">
        <f t="shared" ref="KZ3:KZ24" si="182">ROUND(MAX((KV3*0.4+KW3*0.6),(KV3*0.4+KX3*0.6)),1)</f>
        <v>5.2</v>
      </c>
      <c r="LA3" s="904" t="str">
        <f t="shared" ref="LA3:LA24" si="183">TEXT(KZ3,"0.0")</f>
        <v>5.2</v>
      </c>
      <c r="LB3" s="906" t="str">
        <f t="shared" ref="LB3:LB24" si="184">IF(KZ3&gt;=8.5,"A",IF(KZ3&gt;=8,"B+",IF(KZ3&gt;=7,"B",IF(KZ3&gt;=6.5,"C+",IF(KZ3&gt;=5.5,"C",IF(KZ3&gt;=5,"D+",IF(KZ3&gt;=4,"D","F")))))))</f>
        <v>D+</v>
      </c>
      <c r="LC3" s="908">
        <f t="shared" ref="LC3:LC24" si="185">IF(LB3="A",4,IF(LB3="B+",3.5,IF(LB3="B",3,IF(LB3="C+",2.5,IF(LB3="C",2,IF(LB3="D+",1.5,IF(LB3="D",1,0)))))))</f>
        <v>1.5</v>
      </c>
      <c r="LD3" s="908" t="str">
        <f t="shared" ref="LD3:LD24" si="186">TEXT(LC3,"0.0")</f>
        <v>1.5</v>
      </c>
      <c r="LE3" s="729">
        <v>2</v>
      </c>
      <c r="LF3" s="910">
        <v>2</v>
      </c>
      <c r="LG3" s="848">
        <v>7.3</v>
      </c>
      <c r="LH3" s="420">
        <v>7</v>
      </c>
      <c r="LI3" s="420"/>
      <c r="LJ3" s="900">
        <f t="shared" ref="LJ3:LJ24" si="187">ROUND((LG3*0.4+LH3*0.6),1)</f>
        <v>7.1</v>
      </c>
      <c r="LK3" s="902">
        <f t="shared" ref="LK3:LK24" si="188">ROUND(MAX((LG3*0.4+LH3*0.6),(LG3*0.4+LI3*0.6)),1)</f>
        <v>7.1</v>
      </c>
      <c r="LL3" s="904" t="str">
        <f t="shared" ref="LL3:LL24" si="189">TEXT(LK3,"0.0")</f>
        <v>7.1</v>
      </c>
      <c r="LM3" s="906" t="str">
        <f t="shared" ref="LM3:LM24" si="190">IF(LK3&gt;=8.5,"A",IF(LK3&gt;=8,"B+",IF(LK3&gt;=7,"B",IF(LK3&gt;=6.5,"C+",IF(LK3&gt;=5.5,"C",IF(LK3&gt;=5,"D+",IF(LK3&gt;=4,"D","F")))))))</f>
        <v>B</v>
      </c>
      <c r="LN3" s="908">
        <f t="shared" ref="LN3:LN24" si="191">IF(LM3="A",4,IF(LM3="B+",3.5,IF(LM3="B",3,IF(LM3="C+",2.5,IF(LM3="C",2,IF(LM3="D+",1.5,IF(LM3="D",1,0)))))))</f>
        <v>3</v>
      </c>
      <c r="LO3" s="908" t="str">
        <f t="shared" ref="LO3:LO24" si="192">TEXT(LN3,"0.0")</f>
        <v>3.0</v>
      </c>
      <c r="LP3" s="729">
        <v>2</v>
      </c>
      <c r="LQ3" s="910">
        <v>2</v>
      </c>
      <c r="LR3" s="1111">
        <v>8</v>
      </c>
      <c r="LS3" s="420">
        <v>7</v>
      </c>
      <c r="LT3" s="420"/>
      <c r="LU3" s="900">
        <f t="shared" ref="LU3:LU24" si="193">ROUND((LR3*0.4+LS3*0.6),1)</f>
        <v>7.4</v>
      </c>
      <c r="LV3" s="902">
        <f t="shared" ref="LV3:LV24" si="194">ROUND(MAX((LR3*0.4+LS3*0.6),(LR3*0.4+LT3*0.6)),1)</f>
        <v>7.4</v>
      </c>
      <c r="LW3" s="1043" t="str">
        <f t="shared" ref="LW3:LW24" si="195">TEXT(LV3,"0.0")</f>
        <v>7.4</v>
      </c>
      <c r="LX3" s="906" t="str">
        <f t="shared" ref="LX3:LX24" si="196">IF(LV3&gt;=8.5,"A",IF(LV3&gt;=8,"B+",IF(LV3&gt;=7,"B",IF(LV3&gt;=6.5,"C+",IF(LV3&gt;=5.5,"C",IF(LV3&gt;=5,"D+",IF(LV3&gt;=4,"D","F")))))))</f>
        <v>B</v>
      </c>
      <c r="LY3" s="908">
        <f t="shared" ref="LY3:LY24" si="197">IF(LX3="A",4,IF(LX3="B+",3.5,IF(LX3="B",3,IF(LX3="C+",2.5,IF(LX3="C",2,IF(LX3="D+",1.5,IF(LX3="D",1,0)))))))</f>
        <v>3</v>
      </c>
      <c r="LZ3" s="908" t="str">
        <f t="shared" ref="LZ3:LZ24" si="198">TEXT(LY3,"0.0")</f>
        <v>3.0</v>
      </c>
      <c r="MA3" s="729">
        <v>3</v>
      </c>
      <c r="MB3" s="910">
        <v>3</v>
      </c>
      <c r="MC3" s="1115">
        <v>8.4</v>
      </c>
      <c r="MD3" s="420">
        <v>8</v>
      </c>
      <c r="ME3" s="420"/>
      <c r="MF3" s="900">
        <f t="shared" ref="MF3:MF24" si="199">ROUND((MC3*0.4+MD3*0.6),1)</f>
        <v>8.1999999999999993</v>
      </c>
      <c r="MG3" s="902">
        <f t="shared" ref="MG3:MG24" si="200">ROUND(MAX((MC3*0.4+MD3*0.6),(MC3*0.4+ME3*0.6)),1)</f>
        <v>8.1999999999999993</v>
      </c>
      <c r="MH3" s="1043" t="str">
        <f t="shared" ref="MH3:MH24" si="201">TEXT(MG3,"0.0")</f>
        <v>8.2</v>
      </c>
      <c r="MI3" s="906" t="str">
        <f t="shared" ref="MI3:MI24" si="202">IF(MG3&gt;=8.5,"A",IF(MG3&gt;=8,"B+",IF(MG3&gt;=7,"B",IF(MG3&gt;=6.5,"C+",IF(MG3&gt;=5.5,"C",IF(MG3&gt;=5,"D+",IF(MG3&gt;=4,"D","F")))))))</f>
        <v>B+</v>
      </c>
      <c r="MJ3" s="908">
        <f t="shared" ref="MJ3:MJ24" si="203">IF(MI3="A",4,IF(MI3="B+",3.5,IF(MI3="B",3,IF(MI3="C+",2.5,IF(MI3="C",2,IF(MI3="D+",1.5,IF(MI3="D",1,0)))))))</f>
        <v>3.5</v>
      </c>
      <c r="MK3" s="908" t="str">
        <f t="shared" ref="MK3:MK24" si="204">TEXT(MJ3,"0.0")</f>
        <v>3.5</v>
      </c>
      <c r="ML3" s="729">
        <v>2</v>
      </c>
      <c r="MM3" s="910">
        <v>2</v>
      </c>
      <c r="MN3" s="706">
        <v>6.6</v>
      </c>
      <c r="MO3" s="420">
        <v>9</v>
      </c>
      <c r="MP3" s="420"/>
      <c r="MQ3" s="900">
        <f t="shared" ref="MQ3:MQ24" si="205">ROUND((MN3*0.4+MO3*0.6),1)</f>
        <v>8</v>
      </c>
      <c r="MR3" s="902">
        <f t="shared" ref="MR3:MR24" si="206">ROUND(MAX((MN3*0.4+MO3*0.6),(MN3*0.4+MP3*0.6)),1)</f>
        <v>8</v>
      </c>
      <c r="MS3" s="904" t="str">
        <f t="shared" ref="MS3:MS24" si="207">TEXT(MR3,"0.0")</f>
        <v>8.0</v>
      </c>
      <c r="MT3" s="906" t="str">
        <f t="shared" si="115"/>
        <v>B+</v>
      </c>
      <c r="MU3" s="908">
        <f t="shared" si="116"/>
        <v>3.5</v>
      </c>
      <c r="MV3" s="908" t="str">
        <f t="shared" si="117"/>
        <v>3.5</v>
      </c>
      <c r="MW3" s="729">
        <v>2</v>
      </c>
      <c r="MX3" s="910">
        <v>2</v>
      </c>
      <c r="MY3" s="706">
        <v>7.4</v>
      </c>
      <c r="MZ3" s="297">
        <v>6.5</v>
      </c>
      <c r="NA3" s="297"/>
      <c r="NB3" s="900">
        <f t="shared" ref="NB3:NB24" si="208">ROUND((MY3*0.4+MZ3*0.6),1)</f>
        <v>6.9</v>
      </c>
      <c r="NC3" s="902">
        <f t="shared" ref="NC3:NC24" si="209">ROUND(MAX((MY3*0.4+MZ3*0.6),(MY3*0.4+NA3*0.6)),1)</f>
        <v>6.9</v>
      </c>
      <c r="ND3" s="1043" t="str">
        <f t="shared" ref="ND3:ND24" si="210">TEXT(NC3,"0.0")</f>
        <v>6.9</v>
      </c>
      <c r="NE3" s="906" t="str">
        <f t="shared" ref="NE3:NE24" si="211">IF(NC3&gt;=8.5,"A",IF(NC3&gt;=8,"B+",IF(NC3&gt;=7,"B",IF(NC3&gt;=6.5,"C+",IF(NC3&gt;=5.5,"C",IF(NC3&gt;=5,"D+",IF(NC3&gt;=4,"D","F")))))))</f>
        <v>C+</v>
      </c>
      <c r="NF3" s="908">
        <f t="shared" ref="NF3:NF24" si="212">IF(NE3="A",4,IF(NE3="B+",3.5,IF(NE3="B",3,IF(NE3="C+",2.5,IF(NE3="C",2,IF(NE3="D+",1.5,IF(NE3="D",1,0)))))))</f>
        <v>2.5</v>
      </c>
      <c r="NG3" s="908" t="str">
        <f t="shared" ref="NG3:NG24" si="213">TEXT(NF3,"0.0")</f>
        <v>2.5</v>
      </c>
      <c r="NH3" s="729">
        <v>4</v>
      </c>
      <c r="NI3" s="910">
        <v>4</v>
      </c>
      <c r="NJ3" s="1069">
        <f t="shared" ref="NJ3:NJ24" si="214">LE3+LP3+MA3+ML3+MW3+NH3</f>
        <v>15</v>
      </c>
      <c r="NK3" s="1070">
        <f t="shared" ref="NK3:NK24" si="215">(LC3*LE3+LN3*LP3+LY3*MA3+MJ3*ML3+MU3*MW3+NH3*NF3)/NJ3</f>
        <v>2.8</v>
      </c>
      <c r="NL3" s="1071" t="str">
        <f t="shared" ref="NL3:NL24" si="216">TEXT(NK3,"0.00")</f>
        <v>2.80</v>
      </c>
      <c r="NM3" s="1072" t="str">
        <f t="shared" ref="NM3:NM24" si="217">IF(AND(NK3&lt;1),"Cảnh báo KQHT","Lên lớp")</f>
        <v>Lên lớp</v>
      </c>
      <c r="NN3" s="1073">
        <f t="shared" ref="NN3:NN24" si="218">KK3+NJ3</f>
        <v>74</v>
      </c>
      <c r="NO3" s="1070">
        <f t="shared" ref="NO3:NO24" si="219">(CS3*CT3+GK3*GL3+KG3*KH3+NK3*NJ3)/NN3</f>
        <v>2.75</v>
      </c>
      <c r="NP3" s="1071" t="str">
        <f t="shared" ref="NP3:NP24" si="220">TEXT(NO3,"0.00")</f>
        <v>2.75</v>
      </c>
      <c r="NQ3" s="1074">
        <f t="shared" ref="NQ3:NQ24" si="221">LF3+LQ3+MB3+MM3+ MX3+NI3</f>
        <v>15</v>
      </c>
      <c r="NR3" s="1075">
        <f t="shared" ref="NR3:NR24" si="222" xml:space="preserve"> (LF3*LC3+LN3*LQ3+LY3*MB3+MJ3*MM3+MU3*MX3+NF3*NI3)/NQ3</f>
        <v>2.8</v>
      </c>
      <c r="NS3" s="1075">
        <f t="shared" ref="NS3:NS24" si="223" xml:space="preserve"> (LF3*KZ3+LK3*LQ3+LV3*MB3+MG3*MM3+MR3*MX3+NC3*NI3)/NQ3</f>
        <v>7.120000000000001</v>
      </c>
      <c r="NT3" s="1076">
        <f t="shared" ref="NT3:NT24" si="224">KQ3+NQ3</f>
        <v>74</v>
      </c>
      <c r="NU3" s="1079">
        <f t="shared" ref="NU3:NU24" si="225" xml:space="preserve"> (KR3*KQ3+NS3*NQ3)/NT3</f>
        <v>7.0905405405405411</v>
      </c>
      <c r="NV3" s="1077">
        <f t="shared" ref="NV3:NV24" si="226" xml:space="preserve"> (KS3*KQ3+NR3*NQ3)/NT3</f>
        <v>2.75</v>
      </c>
      <c r="NW3" s="1072" t="str">
        <f t="shared" ref="NW3:NW24" si="227">IF(AND(NV3&lt;1.4),"Cảnh báo KQHT","Lên lớp")</f>
        <v>Lên lớp</v>
      </c>
      <c r="NY3" s="1514">
        <v>7.7</v>
      </c>
      <c r="NZ3" s="1517">
        <v>7</v>
      </c>
      <c r="OA3" s="1335"/>
      <c r="OB3" s="1413">
        <f t="shared" ref="OB3:OB24" si="228">ROUND((NY3*0.4+NZ3*0.6),1)</f>
        <v>7.3</v>
      </c>
      <c r="OC3" s="1414">
        <f t="shared" ref="OC3:OC24" si="229">ROUND(MAX((NY3*0.4+NZ3*0.6),(NY3*0.4+OA3*0.6)),1)</f>
        <v>7.3</v>
      </c>
      <c r="OD3" s="1609" t="str">
        <f t="shared" ref="OD3:OD24" si="230">TEXT(OC3,"0.0")</f>
        <v>7.3</v>
      </c>
      <c r="OE3" s="1416" t="str">
        <f t="shared" ref="OE3:OE24" si="231">IF(OC3&gt;=8.5,"A",IF(OC3&gt;=8,"B+",IF(OC3&gt;=7,"B",IF(OC3&gt;=6.5,"C+",IF(OC3&gt;=5.5,"C",IF(OC3&gt;=5,"D+",IF(OC3&gt;=4,"D","F")))))))</f>
        <v>B</v>
      </c>
      <c r="OF3" s="1417">
        <f t="shared" ref="OF3:OF24" si="232">IF(OE3="A",4,IF(OE3="B+",3.5,IF(OE3="B",3,IF(OE3="C+",2.5,IF(OE3="C",2,IF(OE3="D+",1.5,IF(OE3="D",1,0)))))))</f>
        <v>3</v>
      </c>
      <c r="OG3" s="1417" t="str">
        <f t="shared" ref="OG3:OG24" si="233">TEXT(OF3,"0.0")</f>
        <v>3.0</v>
      </c>
      <c r="OH3" s="1419">
        <v>6</v>
      </c>
      <c r="OI3" s="1610">
        <v>6</v>
      </c>
      <c r="OJ3" s="1337">
        <v>7.6</v>
      </c>
      <c r="OK3" s="1335">
        <v>7</v>
      </c>
      <c r="OL3" s="1634">
        <f t="shared" ref="OL3:OL24" si="234">ROUND((OJ3*0.4+OK3*0.6),1)</f>
        <v>7.2</v>
      </c>
      <c r="OM3" s="1635" t="str">
        <f t="shared" ref="OM3:OM24" si="235">TEXT(OL3,"0.0")</f>
        <v>7.2</v>
      </c>
      <c r="ON3" s="1636" t="str">
        <f t="shared" ref="ON3:ON24" si="236">IF(OL3&gt;=8.5,"A",IF(OL3&gt;=8,"B+",IF(OL3&gt;=7,"B",IF(OL3&gt;=6.5,"C+",IF(OL3&gt;=5.5,"C",IF(OL3&gt;=5,"D+",IF(OL3&gt;=4,"D","F")))))))</f>
        <v>B</v>
      </c>
      <c r="OO3" s="1637">
        <f t="shared" ref="OO3:OO24" si="237">IF(ON3="A",4,IF(ON3="B+",3.5,IF(ON3="B",3,IF(ON3="C+",2.5,IF(ON3="C",2,IF(ON3="D+",1.5,IF(ON3="D",1,0)))))))</f>
        <v>3</v>
      </c>
      <c r="OP3" s="1637" t="str">
        <f t="shared" ref="OP3:OP24" si="238">TEXT(OO3,"0.0")</f>
        <v>3.0</v>
      </c>
      <c r="OQ3" s="1638">
        <v>5</v>
      </c>
      <c r="OR3" s="1610">
        <v>5</v>
      </c>
      <c r="OS3" s="1511">
        <f t="shared" ref="OS3:OS24" si="239">OH3+OQ3</f>
        <v>11</v>
      </c>
      <c r="OT3" s="1070">
        <f t="shared" ref="OT3:OT24" si="240">(OH3*OF3+OO3*OQ3)/OS3</f>
        <v>3</v>
      </c>
    </row>
    <row r="4" spans="1:410" ht="21.75" customHeight="1" x14ac:dyDescent="0.25">
      <c r="A4" s="33">
        <v>5</v>
      </c>
      <c r="B4" s="33" t="s">
        <v>471</v>
      </c>
      <c r="C4" s="70" t="s">
        <v>484</v>
      </c>
      <c r="D4" s="75" t="s">
        <v>485</v>
      </c>
      <c r="E4" s="79" t="s">
        <v>486</v>
      </c>
      <c r="F4" s="20"/>
      <c r="G4" s="71" t="s">
        <v>487</v>
      </c>
      <c r="H4" s="66" t="s">
        <v>34</v>
      </c>
      <c r="I4" s="122" t="s">
        <v>488</v>
      </c>
      <c r="J4" s="126">
        <v>6.8</v>
      </c>
      <c r="K4" s="1329" t="str">
        <f t="shared" si="0"/>
        <v>6.8</v>
      </c>
      <c r="L4" s="10" t="str">
        <f t="shared" si="1"/>
        <v>C+</v>
      </c>
      <c r="M4" s="8">
        <f t="shared" si="2"/>
        <v>2.5</v>
      </c>
      <c r="N4" s="208" t="str">
        <f t="shared" si="3"/>
        <v>2.5</v>
      </c>
      <c r="O4" s="126">
        <v>7.2</v>
      </c>
      <c r="P4" s="1329" t="str">
        <f t="shared" si="4"/>
        <v>7.2</v>
      </c>
      <c r="Q4" s="10" t="str">
        <f t="shared" si="5"/>
        <v>B</v>
      </c>
      <c r="R4" s="8">
        <f t="shared" si="6"/>
        <v>3</v>
      </c>
      <c r="S4" s="208" t="str">
        <f t="shared" si="7"/>
        <v>3.0</v>
      </c>
      <c r="T4" s="115">
        <v>7.4</v>
      </c>
      <c r="U4" s="4">
        <v>6</v>
      </c>
      <c r="V4" s="5"/>
      <c r="W4" s="6">
        <f t="shared" si="8"/>
        <v>6.6</v>
      </c>
      <c r="X4" s="7">
        <f t="shared" si="9"/>
        <v>6.6</v>
      </c>
      <c r="Y4" s="791" t="str">
        <f t="shared" si="10"/>
        <v>6.6</v>
      </c>
      <c r="Z4" s="10" t="str">
        <f t="shared" si="11"/>
        <v>C+</v>
      </c>
      <c r="AA4" s="8">
        <f t="shared" si="12"/>
        <v>2.5</v>
      </c>
      <c r="AB4" s="8" t="str">
        <f t="shared" si="13"/>
        <v>2.5</v>
      </c>
      <c r="AC4" s="12">
        <v>2</v>
      </c>
      <c r="AD4" s="311">
        <v>2</v>
      </c>
      <c r="AE4" s="130">
        <v>7.3</v>
      </c>
      <c r="AF4" s="4">
        <v>5</v>
      </c>
      <c r="AG4" s="5"/>
      <c r="AH4" s="6">
        <f t="shared" si="14"/>
        <v>5.9</v>
      </c>
      <c r="AI4" s="7">
        <f t="shared" si="15"/>
        <v>5.9</v>
      </c>
      <c r="AJ4" s="791" t="str">
        <f t="shared" si="16"/>
        <v>5.9</v>
      </c>
      <c r="AK4" s="10" t="str">
        <f t="shared" si="17"/>
        <v>C</v>
      </c>
      <c r="AL4" s="8">
        <f t="shared" si="18"/>
        <v>2</v>
      </c>
      <c r="AM4" s="8" t="str">
        <f t="shared" si="19"/>
        <v>2.0</v>
      </c>
      <c r="AN4" s="12">
        <v>3</v>
      </c>
      <c r="AO4" s="110">
        <v>3</v>
      </c>
      <c r="AP4" s="115">
        <v>8.8000000000000007</v>
      </c>
      <c r="AQ4" s="345">
        <v>8</v>
      </c>
      <c r="AR4" s="341"/>
      <c r="AS4" s="6">
        <f t="shared" si="20"/>
        <v>8.3000000000000007</v>
      </c>
      <c r="AT4" s="7">
        <f t="shared" si="21"/>
        <v>8.3000000000000007</v>
      </c>
      <c r="AU4" s="791" t="str">
        <f t="shared" si="22"/>
        <v>8.3</v>
      </c>
      <c r="AV4" s="10" t="str">
        <f t="shared" si="23"/>
        <v>B+</v>
      </c>
      <c r="AW4" s="8">
        <f t="shared" si="24"/>
        <v>3.5</v>
      </c>
      <c r="AX4" s="8" t="str">
        <f t="shared" si="25"/>
        <v>3.5</v>
      </c>
      <c r="AY4" s="12">
        <v>4</v>
      </c>
      <c r="AZ4" s="110">
        <v>4</v>
      </c>
      <c r="BA4" s="285">
        <v>7</v>
      </c>
      <c r="BB4" s="244">
        <v>7</v>
      </c>
      <c r="BC4" s="244"/>
      <c r="BD4" s="6">
        <f t="shared" si="26"/>
        <v>7</v>
      </c>
      <c r="BE4" s="7">
        <f t="shared" si="27"/>
        <v>7</v>
      </c>
      <c r="BF4" s="791" t="str">
        <f t="shared" si="28"/>
        <v>7.0</v>
      </c>
      <c r="BG4" s="10" t="str">
        <f t="shared" si="29"/>
        <v>B</v>
      </c>
      <c r="BH4" s="8">
        <f t="shared" si="30"/>
        <v>3</v>
      </c>
      <c r="BI4" s="8" t="str">
        <f t="shared" si="31"/>
        <v>3.0</v>
      </c>
      <c r="BJ4" s="12">
        <v>3</v>
      </c>
      <c r="BK4" s="110">
        <v>3</v>
      </c>
      <c r="BL4" s="243">
        <v>8.1999999999999993</v>
      </c>
      <c r="BM4" s="334">
        <v>6</v>
      </c>
      <c r="BN4" s="334"/>
      <c r="BO4" s="6">
        <f t="shared" si="32"/>
        <v>6.9</v>
      </c>
      <c r="BP4" s="7">
        <f t="shared" si="33"/>
        <v>6.9</v>
      </c>
      <c r="BQ4" s="791" t="str">
        <f t="shared" si="34"/>
        <v>6.9</v>
      </c>
      <c r="BR4" s="10" t="str">
        <f t="shared" si="35"/>
        <v>C+</v>
      </c>
      <c r="BS4" s="8">
        <f t="shared" si="36"/>
        <v>2.5</v>
      </c>
      <c r="BT4" s="8" t="str">
        <f t="shared" si="37"/>
        <v>2.5</v>
      </c>
      <c r="BU4" s="12">
        <v>2</v>
      </c>
      <c r="BV4" s="110">
        <v>2</v>
      </c>
      <c r="BW4" s="243">
        <v>8.3000000000000007</v>
      </c>
      <c r="BX4" s="334">
        <v>9</v>
      </c>
      <c r="BY4" s="334"/>
      <c r="BZ4" s="6">
        <f t="shared" si="38"/>
        <v>8.6999999999999993</v>
      </c>
      <c r="CA4" s="7">
        <f t="shared" si="39"/>
        <v>8.6999999999999993</v>
      </c>
      <c r="CB4" s="791" t="str">
        <f t="shared" si="40"/>
        <v>8.7</v>
      </c>
      <c r="CC4" s="10" t="str">
        <f t="shared" si="41"/>
        <v>A</v>
      </c>
      <c r="CD4" s="8">
        <f t="shared" si="42"/>
        <v>4</v>
      </c>
      <c r="CE4" s="8" t="str">
        <f t="shared" si="43"/>
        <v>4.0</v>
      </c>
      <c r="CF4" s="12">
        <v>2</v>
      </c>
      <c r="CG4" s="110">
        <v>2</v>
      </c>
      <c r="CH4" s="316">
        <v>7.8</v>
      </c>
      <c r="CI4" s="334">
        <v>7</v>
      </c>
      <c r="CJ4" s="334"/>
      <c r="CK4" s="6">
        <f t="shared" si="44"/>
        <v>7.3</v>
      </c>
      <c r="CL4" s="7">
        <f t="shared" si="45"/>
        <v>7.3</v>
      </c>
      <c r="CM4" s="791" t="str">
        <f t="shared" si="46"/>
        <v>7.3</v>
      </c>
      <c r="CN4" s="10" t="str">
        <f t="shared" si="47"/>
        <v>B</v>
      </c>
      <c r="CO4" s="8">
        <f t="shared" si="48"/>
        <v>3</v>
      </c>
      <c r="CP4" s="8" t="str">
        <f t="shared" si="49"/>
        <v>3.0</v>
      </c>
      <c r="CQ4" s="12">
        <v>3</v>
      </c>
      <c r="CR4" s="110">
        <v>3</v>
      </c>
      <c r="CS4" s="365">
        <f t="shared" si="50"/>
        <v>19</v>
      </c>
      <c r="CT4" s="363">
        <f t="shared" si="51"/>
        <v>2.9473684210526314</v>
      </c>
      <c r="CU4" s="355" t="str">
        <f t="shared" si="52"/>
        <v>2.95</v>
      </c>
      <c r="CV4" s="356" t="str">
        <f t="shared" si="53"/>
        <v>Lên lớp</v>
      </c>
      <c r="CW4" s="357">
        <f t="shared" si="54"/>
        <v>19</v>
      </c>
      <c r="CX4" s="358">
        <f t="shared" si="55"/>
        <v>2.9473684210526314</v>
      </c>
      <c r="CY4" s="356" t="str">
        <f t="shared" si="56"/>
        <v>Lên lớp</v>
      </c>
      <c r="DA4" s="285">
        <v>9</v>
      </c>
      <c r="DB4" s="244">
        <v>9</v>
      </c>
      <c r="DC4" s="244"/>
      <c r="DD4" s="6">
        <f t="shared" si="57"/>
        <v>9</v>
      </c>
      <c r="DE4" s="7">
        <f t="shared" si="58"/>
        <v>9</v>
      </c>
      <c r="DF4" s="791" t="str">
        <f t="shared" si="59"/>
        <v>9.0</v>
      </c>
      <c r="DG4" s="10" t="str">
        <f t="shared" si="60"/>
        <v>A</v>
      </c>
      <c r="DH4" s="8">
        <f t="shared" si="61"/>
        <v>4</v>
      </c>
      <c r="DI4" s="8" t="str">
        <f t="shared" si="62"/>
        <v>4.0</v>
      </c>
      <c r="DJ4" s="12">
        <v>4</v>
      </c>
      <c r="DK4" s="110">
        <v>4</v>
      </c>
      <c r="DL4" s="243">
        <v>9</v>
      </c>
      <c r="DM4" s="334">
        <v>6</v>
      </c>
      <c r="DN4" s="334"/>
      <c r="DO4" s="6">
        <f t="shared" si="63"/>
        <v>7.2</v>
      </c>
      <c r="DP4" s="7">
        <f t="shared" si="64"/>
        <v>7.2</v>
      </c>
      <c r="DQ4" s="791" t="str">
        <f t="shared" si="65"/>
        <v>7.2</v>
      </c>
      <c r="DR4" s="10" t="str">
        <f t="shared" si="66"/>
        <v>B</v>
      </c>
      <c r="DS4" s="8">
        <f t="shared" si="67"/>
        <v>3</v>
      </c>
      <c r="DT4" s="8" t="str">
        <f t="shared" si="68"/>
        <v>3.0</v>
      </c>
      <c r="DU4" s="12">
        <v>2</v>
      </c>
      <c r="DV4" s="110">
        <v>2</v>
      </c>
      <c r="DW4" s="243">
        <v>8</v>
      </c>
      <c r="DX4" s="244">
        <v>8</v>
      </c>
      <c r="DY4" s="244"/>
      <c r="DZ4" s="6">
        <f t="shared" si="69"/>
        <v>8</v>
      </c>
      <c r="EA4" s="7">
        <f t="shared" si="70"/>
        <v>8</v>
      </c>
      <c r="EB4" s="791" t="str">
        <f t="shared" si="71"/>
        <v>8.0</v>
      </c>
      <c r="EC4" s="10" t="str">
        <f t="shared" si="72"/>
        <v>B+</v>
      </c>
      <c r="ED4" s="8">
        <f t="shared" si="73"/>
        <v>3.5</v>
      </c>
      <c r="EE4" s="8" t="str">
        <f t="shared" si="74"/>
        <v>3.5</v>
      </c>
      <c r="EF4" s="12">
        <v>2</v>
      </c>
      <c r="EG4" s="110">
        <v>2</v>
      </c>
      <c r="EH4" s="243">
        <v>8.1</v>
      </c>
      <c r="EI4" s="244">
        <v>9</v>
      </c>
      <c r="EJ4" s="244"/>
      <c r="EK4" s="6">
        <f t="shared" si="75"/>
        <v>8.6</v>
      </c>
      <c r="EL4" s="7">
        <f t="shared" si="76"/>
        <v>8.6</v>
      </c>
      <c r="EM4" s="791" t="str">
        <f t="shared" si="77"/>
        <v>8.6</v>
      </c>
      <c r="EN4" s="10" t="str">
        <f t="shared" si="78"/>
        <v>A</v>
      </c>
      <c r="EO4" s="8">
        <f t="shared" si="79"/>
        <v>4</v>
      </c>
      <c r="EP4" s="8" t="str">
        <f t="shared" si="80"/>
        <v>4.0</v>
      </c>
      <c r="EQ4" s="12">
        <v>4</v>
      </c>
      <c r="ER4" s="110">
        <v>4</v>
      </c>
      <c r="ES4" s="285">
        <v>7.8</v>
      </c>
      <c r="ET4" s="244">
        <v>6</v>
      </c>
      <c r="EU4" s="244"/>
      <c r="EV4" s="6">
        <f t="shared" si="81"/>
        <v>6.7</v>
      </c>
      <c r="EW4" s="7">
        <f t="shared" si="82"/>
        <v>6.7</v>
      </c>
      <c r="EX4" s="791" t="str">
        <f t="shared" si="83"/>
        <v>6.7</v>
      </c>
      <c r="EY4" s="10" t="str">
        <f t="shared" si="84"/>
        <v>C+</v>
      </c>
      <c r="EZ4" s="8">
        <f t="shared" si="85"/>
        <v>2.5</v>
      </c>
      <c r="FA4" s="8" t="str">
        <f t="shared" si="86"/>
        <v>2.5</v>
      </c>
      <c r="FB4" s="12">
        <v>2</v>
      </c>
      <c r="FC4" s="110">
        <v>2</v>
      </c>
      <c r="FD4" s="243">
        <v>9.1999999999999993</v>
      </c>
      <c r="FE4" s="334">
        <v>6</v>
      </c>
      <c r="FF4" s="20"/>
      <c r="FG4" s="6">
        <f t="shared" si="87"/>
        <v>7.3</v>
      </c>
      <c r="FH4" s="7">
        <f t="shared" si="88"/>
        <v>7.3</v>
      </c>
      <c r="FI4" s="791" t="str">
        <f t="shared" si="89"/>
        <v>7.3</v>
      </c>
      <c r="FJ4" s="10" t="str">
        <f t="shared" si="90"/>
        <v>B</v>
      </c>
      <c r="FK4" s="8">
        <f t="shared" si="91"/>
        <v>3</v>
      </c>
      <c r="FL4" s="8" t="str">
        <f t="shared" si="92"/>
        <v>3.0</v>
      </c>
      <c r="FM4" s="12">
        <v>2</v>
      </c>
      <c r="FN4" s="110">
        <v>2</v>
      </c>
      <c r="FO4" s="243">
        <v>8.1</v>
      </c>
      <c r="FP4" s="244">
        <v>8</v>
      </c>
      <c r="FQ4" s="244"/>
      <c r="FR4" s="6">
        <f t="shared" si="93"/>
        <v>8</v>
      </c>
      <c r="FS4" s="7">
        <f t="shared" si="94"/>
        <v>8</v>
      </c>
      <c r="FT4" s="791" t="str">
        <f t="shared" si="95"/>
        <v>8.0</v>
      </c>
      <c r="FU4" s="10" t="str">
        <f t="shared" si="96"/>
        <v>B+</v>
      </c>
      <c r="FV4" s="8">
        <f t="shared" si="97"/>
        <v>3.5</v>
      </c>
      <c r="FW4" s="8" t="str">
        <f t="shared" si="98"/>
        <v>3.5</v>
      </c>
      <c r="FX4" s="12">
        <v>2</v>
      </c>
      <c r="FY4" s="110">
        <v>2</v>
      </c>
      <c r="FZ4" s="243">
        <v>9.1999999999999993</v>
      </c>
      <c r="GA4" s="244">
        <v>7</v>
      </c>
      <c r="GB4" s="244"/>
      <c r="GC4" s="6">
        <f t="shared" si="99"/>
        <v>7.9</v>
      </c>
      <c r="GD4" s="7">
        <f t="shared" si="100"/>
        <v>7.9</v>
      </c>
      <c r="GE4" s="791" t="str">
        <f t="shared" si="101"/>
        <v>7.9</v>
      </c>
      <c r="GF4" s="10" t="str">
        <f t="shared" si="102"/>
        <v>B</v>
      </c>
      <c r="GG4" s="8">
        <f t="shared" si="103"/>
        <v>3</v>
      </c>
      <c r="GH4" s="8" t="str">
        <f t="shared" si="104"/>
        <v>3.0</v>
      </c>
      <c r="GI4" s="12">
        <v>2</v>
      </c>
      <c r="GJ4" s="110">
        <v>2</v>
      </c>
      <c r="GK4" s="365">
        <f t="shared" si="105"/>
        <v>20</v>
      </c>
      <c r="GL4" s="354">
        <f t="shared" si="106"/>
        <v>3.45</v>
      </c>
      <c r="GM4" s="355" t="str">
        <f t="shared" si="107"/>
        <v>3.45</v>
      </c>
      <c r="GN4" s="344" t="str">
        <f t="shared" si="108"/>
        <v>Lên lớp</v>
      </c>
      <c r="GO4" s="559">
        <f t="shared" si="109"/>
        <v>39</v>
      </c>
      <c r="GP4" s="354">
        <f t="shared" si="110"/>
        <v>3.2051282051282053</v>
      </c>
      <c r="GQ4" s="355" t="str">
        <f t="shared" si="111"/>
        <v>3.21</v>
      </c>
      <c r="GR4" s="675">
        <f t="shared" si="112"/>
        <v>39</v>
      </c>
      <c r="GS4" s="789">
        <f t="shared" si="118"/>
        <v>7.6615384615384619</v>
      </c>
      <c r="GT4" s="561">
        <f t="shared" si="113"/>
        <v>3.2051282051282053</v>
      </c>
      <c r="GU4" s="678" t="str">
        <f t="shared" si="114"/>
        <v>Lên lớp</v>
      </c>
      <c r="GV4" s="113"/>
      <c r="GW4" s="706">
        <v>8</v>
      </c>
      <c r="GX4" s="420">
        <v>8</v>
      </c>
      <c r="GY4" s="420"/>
      <c r="GZ4" s="6">
        <f t="shared" si="119"/>
        <v>8</v>
      </c>
      <c r="HA4" s="104">
        <f t="shared" si="120"/>
        <v>8</v>
      </c>
      <c r="HB4" s="784" t="str">
        <f t="shared" si="121"/>
        <v>8.0</v>
      </c>
      <c r="HC4" s="540" t="str">
        <f t="shared" si="122"/>
        <v>B+</v>
      </c>
      <c r="HD4" s="539">
        <f t="shared" si="123"/>
        <v>3.5</v>
      </c>
      <c r="HE4" s="539" t="str">
        <f t="shared" si="124"/>
        <v>3.5</v>
      </c>
      <c r="HF4" s="12">
        <v>2</v>
      </c>
      <c r="HG4" s="110">
        <v>2</v>
      </c>
      <c r="HH4" s="706">
        <v>8.6</v>
      </c>
      <c r="HI4" s="699">
        <v>9</v>
      </c>
      <c r="HJ4" s="699"/>
      <c r="HK4" s="6">
        <f t="shared" si="125"/>
        <v>8.8000000000000007</v>
      </c>
      <c r="HL4" s="104">
        <f t="shared" si="126"/>
        <v>8.8000000000000007</v>
      </c>
      <c r="HM4" s="784" t="str">
        <f t="shared" si="127"/>
        <v>8.8</v>
      </c>
      <c r="HN4" s="540" t="str">
        <f t="shared" si="128"/>
        <v>A</v>
      </c>
      <c r="HO4" s="539">
        <f t="shared" si="129"/>
        <v>4</v>
      </c>
      <c r="HP4" s="539" t="str">
        <f t="shared" si="130"/>
        <v>4.0</v>
      </c>
      <c r="HQ4" s="12">
        <v>3</v>
      </c>
      <c r="HR4" s="110">
        <v>3</v>
      </c>
      <c r="HS4" s="316">
        <v>9.1999999999999993</v>
      </c>
      <c r="HT4" s="834">
        <v>10</v>
      </c>
      <c r="HU4" s="420"/>
      <c r="HV4" s="6">
        <f t="shared" si="131"/>
        <v>9.6999999999999993</v>
      </c>
      <c r="HW4" s="104">
        <f t="shared" si="132"/>
        <v>9.6999999999999993</v>
      </c>
      <c r="HX4" s="784" t="str">
        <f t="shared" si="133"/>
        <v>9.7</v>
      </c>
      <c r="HY4" s="540" t="str">
        <f t="shared" si="134"/>
        <v>A</v>
      </c>
      <c r="HZ4" s="539">
        <f t="shared" si="135"/>
        <v>4</v>
      </c>
      <c r="IA4" s="539" t="str">
        <f t="shared" si="136"/>
        <v>4.0</v>
      </c>
      <c r="IB4" s="12">
        <v>2</v>
      </c>
      <c r="IC4" s="110">
        <v>2</v>
      </c>
      <c r="ID4" s="706">
        <v>8.4</v>
      </c>
      <c r="IE4" s="420">
        <v>9</v>
      </c>
      <c r="IF4" s="420"/>
      <c r="IG4" s="6">
        <f t="shared" si="137"/>
        <v>8.8000000000000007</v>
      </c>
      <c r="IH4" s="104">
        <f t="shared" si="138"/>
        <v>8.8000000000000007</v>
      </c>
      <c r="II4" s="784" t="str">
        <f t="shared" si="139"/>
        <v>8.8</v>
      </c>
      <c r="IJ4" s="540" t="str">
        <f t="shared" si="140"/>
        <v>A</v>
      </c>
      <c r="IK4" s="539">
        <f t="shared" si="141"/>
        <v>4</v>
      </c>
      <c r="IL4" s="539" t="str">
        <f t="shared" si="142"/>
        <v>4.0</v>
      </c>
      <c r="IM4" s="12">
        <v>4</v>
      </c>
      <c r="IN4" s="110">
        <v>4</v>
      </c>
      <c r="IO4" s="316">
        <v>8.1999999999999993</v>
      </c>
      <c r="IP4" s="420">
        <v>6</v>
      </c>
      <c r="IQ4" s="420"/>
      <c r="IR4" s="6">
        <f t="shared" si="143"/>
        <v>6.9</v>
      </c>
      <c r="IS4" s="104">
        <f t="shared" si="144"/>
        <v>6.9</v>
      </c>
      <c r="IT4" s="784" t="str">
        <f t="shared" si="145"/>
        <v>6.9</v>
      </c>
      <c r="IU4" s="540" t="str">
        <f t="shared" si="146"/>
        <v>C+</v>
      </c>
      <c r="IV4" s="539">
        <f t="shared" si="147"/>
        <v>2.5</v>
      </c>
      <c r="IW4" s="539" t="str">
        <f t="shared" si="148"/>
        <v>2.5</v>
      </c>
      <c r="IX4" s="12">
        <v>2</v>
      </c>
      <c r="IY4" s="110">
        <v>2</v>
      </c>
      <c r="IZ4" s="706">
        <v>8</v>
      </c>
      <c r="JA4" s="699">
        <v>8</v>
      </c>
      <c r="JB4" s="699"/>
      <c r="JC4" s="6">
        <f t="shared" si="149"/>
        <v>8</v>
      </c>
      <c r="JD4" s="104">
        <f t="shared" si="150"/>
        <v>8</v>
      </c>
      <c r="JE4" s="784" t="str">
        <f t="shared" si="151"/>
        <v>8.0</v>
      </c>
      <c r="JF4" s="540" t="str">
        <f t="shared" si="152"/>
        <v>B+</v>
      </c>
      <c r="JG4" s="539">
        <f t="shared" si="153"/>
        <v>3.5</v>
      </c>
      <c r="JH4" s="539" t="str">
        <f t="shared" si="154"/>
        <v>3.5</v>
      </c>
      <c r="JI4" s="12">
        <v>2</v>
      </c>
      <c r="JJ4" s="110">
        <v>2</v>
      </c>
      <c r="JK4" s="316">
        <v>7.4</v>
      </c>
      <c r="JL4" s="420">
        <v>6</v>
      </c>
      <c r="JM4" s="420"/>
      <c r="JN4" s="6">
        <f t="shared" si="155"/>
        <v>6.6</v>
      </c>
      <c r="JO4" s="104">
        <f t="shared" si="156"/>
        <v>6.6</v>
      </c>
      <c r="JP4" s="784" t="str">
        <f t="shared" si="157"/>
        <v>6.6</v>
      </c>
      <c r="JQ4" s="540" t="str">
        <f t="shared" si="158"/>
        <v>C+</v>
      </c>
      <c r="JR4" s="539">
        <f t="shared" si="159"/>
        <v>2.5</v>
      </c>
      <c r="JS4" s="539" t="str">
        <f t="shared" si="160"/>
        <v>2.5</v>
      </c>
      <c r="JT4" s="12">
        <v>3</v>
      </c>
      <c r="JU4" s="110">
        <v>3</v>
      </c>
      <c r="JV4" s="706">
        <v>8</v>
      </c>
      <c r="JW4" s="699">
        <v>10</v>
      </c>
      <c r="JX4" s="699"/>
      <c r="JY4" s="900">
        <f t="shared" si="161"/>
        <v>9.1999999999999993</v>
      </c>
      <c r="JZ4" s="902">
        <f t="shared" si="162"/>
        <v>9.1999999999999993</v>
      </c>
      <c r="KA4" s="904" t="str">
        <f t="shared" si="163"/>
        <v>9.2</v>
      </c>
      <c r="KB4" s="906" t="str">
        <f t="shared" si="164"/>
        <v>A</v>
      </c>
      <c r="KC4" s="908">
        <f t="shared" si="165"/>
        <v>4</v>
      </c>
      <c r="KD4" s="908" t="str">
        <f t="shared" si="166"/>
        <v>4.0</v>
      </c>
      <c r="KE4" s="729">
        <v>2</v>
      </c>
      <c r="KF4" s="910">
        <v>2</v>
      </c>
      <c r="KG4" s="920">
        <f t="shared" si="167"/>
        <v>20</v>
      </c>
      <c r="KH4" s="922">
        <f t="shared" si="168"/>
        <v>3.5249999999999999</v>
      </c>
      <c r="KI4" s="924" t="str">
        <f t="shared" si="169"/>
        <v>3.53</v>
      </c>
      <c r="KJ4" s="928" t="str">
        <f t="shared" si="170"/>
        <v>Lên lớp</v>
      </c>
      <c r="KK4" s="931">
        <f t="shared" si="171"/>
        <v>59</v>
      </c>
      <c r="KL4" s="922">
        <f t="shared" si="172"/>
        <v>3.3135593220338984</v>
      </c>
      <c r="KM4" s="924" t="str">
        <f t="shared" si="173"/>
        <v>3.31</v>
      </c>
      <c r="KN4" s="932">
        <f t="shared" si="174"/>
        <v>20</v>
      </c>
      <c r="KO4" s="840">
        <f t="shared" si="175"/>
        <v>8.25</v>
      </c>
      <c r="KP4" s="933">
        <f t="shared" si="176"/>
        <v>3.5249999999999999</v>
      </c>
      <c r="KQ4" s="934">
        <f t="shared" si="177"/>
        <v>59</v>
      </c>
      <c r="KR4" s="935">
        <f t="shared" si="178"/>
        <v>7.8610169491525426</v>
      </c>
      <c r="KS4" s="936">
        <f t="shared" si="179"/>
        <v>3.3135593220338984</v>
      </c>
      <c r="KT4" s="928" t="str">
        <f t="shared" si="180"/>
        <v>Lên lớp</v>
      </c>
      <c r="KU4" s="712"/>
      <c r="KV4" s="706">
        <v>8.6</v>
      </c>
      <c r="KW4" s="420">
        <v>9</v>
      </c>
      <c r="KX4" s="420"/>
      <c r="KY4" s="900">
        <f t="shared" si="181"/>
        <v>8.8000000000000007</v>
      </c>
      <c r="KZ4" s="902">
        <f t="shared" si="182"/>
        <v>8.8000000000000007</v>
      </c>
      <c r="LA4" s="904" t="str">
        <f t="shared" si="183"/>
        <v>8.8</v>
      </c>
      <c r="LB4" s="906" t="str">
        <f t="shared" si="184"/>
        <v>A</v>
      </c>
      <c r="LC4" s="908">
        <f t="shared" si="185"/>
        <v>4</v>
      </c>
      <c r="LD4" s="908" t="str">
        <f t="shared" si="186"/>
        <v>4.0</v>
      </c>
      <c r="LE4" s="729">
        <v>2</v>
      </c>
      <c r="LF4" s="910">
        <v>2</v>
      </c>
      <c r="LG4" s="848">
        <v>9</v>
      </c>
      <c r="LH4" s="297">
        <v>9.5</v>
      </c>
      <c r="LI4" s="420"/>
      <c r="LJ4" s="900">
        <f t="shared" si="187"/>
        <v>9.3000000000000007</v>
      </c>
      <c r="LK4" s="902">
        <f t="shared" si="188"/>
        <v>9.3000000000000007</v>
      </c>
      <c r="LL4" s="904" t="str">
        <f t="shared" si="189"/>
        <v>9.3</v>
      </c>
      <c r="LM4" s="906" t="str">
        <f t="shared" si="190"/>
        <v>A</v>
      </c>
      <c r="LN4" s="908">
        <f t="shared" si="191"/>
        <v>4</v>
      </c>
      <c r="LO4" s="908" t="str">
        <f t="shared" si="192"/>
        <v>4.0</v>
      </c>
      <c r="LP4" s="729">
        <v>2</v>
      </c>
      <c r="LQ4" s="910">
        <v>2</v>
      </c>
      <c r="LR4" s="1111">
        <v>8.3000000000000007</v>
      </c>
      <c r="LS4" s="297">
        <v>8.5</v>
      </c>
      <c r="LT4" s="420"/>
      <c r="LU4" s="900">
        <f t="shared" si="193"/>
        <v>8.4</v>
      </c>
      <c r="LV4" s="902">
        <f t="shared" si="194"/>
        <v>8.4</v>
      </c>
      <c r="LW4" s="1043" t="str">
        <f t="shared" si="195"/>
        <v>8.4</v>
      </c>
      <c r="LX4" s="906" t="str">
        <f t="shared" si="196"/>
        <v>B+</v>
      </c>
      <c r="LY4" s="908">
        <f t="shared" si="197"/>
        <v>3.5</v>
      </c>
      <c r="LZ4" s="908" t="str">
        <f t="shared" si="198"/>
        <v>3.5</v>
      </c>
      <c r="MA4" s="729">
        <v>3</v>
      </c>
      <c r="MB4" s="910">
        <v>3</v>
      </c>
      <c r="MC4" s="1115">
        <v>8.4</v>
      </c>
      <c r="MD4" s="420">
        <v>8</v>
      </c>
      <c r="ME4" s="420"/>
      <c r="MF4" s="900">
        <f t="shared" si="199"/>
        <v>8.1999999999999993</v>
      </c>
      <c r="MG4" s="902">
        <f t="shared" si="200"/>
        <v>8.1999999999999993</v>
      </c>
      <c r="MH4" s="1043" t="str">
        <f t="shared" si="201"/>
        <v>8.2</v>
      </c>
      <c r="MI4" s="906" t="str">
        <f t="shared" si="202"/>
        <v>B+</v>
      </c>
      <c r="MJ4" s="908">
        <f t="shared" si="203"/>
        <v>3.5</v>
      </c>
      <c r="MK4" s="908" t="str">
        <f t="shared" si="204"/>
        <v>3.5</v>
      </c>
      <c r="ML4" s="729">
        <v>2</v>
      </c>
      <c r="MM4" s="910">
        <v>2</v>
      </c>
      <c r="MN4" s="706">
        <v>8.6</v>
      </c>
      <c r="MO4" s="420">
        <v>9</v>
      </c>
      <c r="MP4" s="420"/>
      <c r="MQ4" s="900">
        <f t="shared" si="205"/>
        <v>8.8000000000000007</v>
      </c>
      <c r="MR4" s="902">
        <f t="shared" si="206"/>
        <v>8.8000000000000007</v>
      </c>
      <c r="MS4" s="904" t="str">
        <f t="shared" si="207"/>
        <v>8.8</v>
      </c>
      <c r="MT4" s="906" t="str">
        <f t="shared" si="115"/>
        <v>A</v>
      </c>
      <c r="MU4" s="908">
        <f t="shared" si="116"/>
        <v>4</v>
      </c>
      <c r="MV4" s="908" t="str">
        <f t="shared" si="117"/>
        <v>4.0</v>
      </c>
      <c r="MW4" s="729">
        <v>2</v>
      </c>
      <c r="MX4" s="910">
        <v>2</v>
      </c>
      <c r="MY4" s="706">
        <v>9</v>
      </c>
      <c r="MZ4" s="420">
        <v>9</v>
      </c>
      <c r="NA4" s="297"/>
      <c r="NB4" s="900">
        <f t="shared" si="208"/>
        <v>9</v>
      </c>
      <c r="NC4" s="902">
        <f t="shared" si="209"/>
        <v>9</v>
      </c>
      <c r="ND4" s="1043" t="str">
        <f t="shared" si="210"/>
        <v>9.0</v>
      </c>
      <c r="NE4" s="906" t="str">
        <f t="shared" si="211"/>
        <v>A</v>
      </c>
      <c r="NF4" s="908">
        <f t="shared" si="212"/>
        <v>4</v>
      </c>
      <c r="NG4" s="908" t="str">
        <f t="shared" si="213"/>
        <v>4.0</v>
      </c>
      <c r="NH4" s="729">
        <v>4</v>
      </c>
      <c r="NI4" s="910">
        <v>4</v>
      </c>
      <c r="NJ4" s="1069">
        <f t="shared" si="214"/>
        <v>15</v>
      </c>
      <c r="NK4" s="1070">
        <f t="shared" si="215"/>
        <v>3.8333333333333335</v>
      </c>
      <c r="NL4" s="1071" t="str">
        <f t="shared" si="216"/>
        <v>3.83</v>
      </c>
      <c r="NM4" s="1072" t="str">
        <f t="shared" si="217"/>
        <v>Lên lớp</v>
      </c>
      <c r="NN4" s="1073">
        <f t="shared" si="218"/>
        <v>74</v>
      </c>
      <c r="NO4" s="1070">
        <f t="shared" si="219"/>
        <v>3.4189189189189189</v>
      </c>
      <c r="NP4" s="1071" t="str">
        <f t="shared" si="220"/>
        <v>3.42</v>
      </c>
      <c r="NQ4" s="1074">
        <f t="shared" si="221"/>
        <v>15</v>
      </c>
      <c r="NR4" s="1075">
        <f t="shared" si="222"/>
        <v>3.8333333333333335</v>
      </c>
      <c r="NS4" s="1075">
        <f t="shared" si="223"/>
        <v>8.76</v>
      </c>
      <c r="NT4" s="1076">
        <f t="shared" si="224"/>
        <v>74</v>
      </c>
      <c r="NU4" s="1079">
        <f t="shared" si="225"/>
        <v>8.0432432432432446</v>
      </c>
      <c r="NV4" s="1077">
        <f t="shared" si="226"/>
        <v>3.4189189189189189</v>
      </c>
      <c r="NW4" s="1072" t="str">
        <f t="shared" si="227"/>
        <v>Lên lớp</v>
      </c>
      <c r="NY4" s="1514">
        <v>8.8000000000000007</v>
      </c>
      <c r="NZ4" s="1517">
        <v>9</v>
      </c>
      <c r="OA4" s="1335"/>
      <c r="OB4" s="1413">
        <f t="shared" si="228"/>
        <v>8.9</v>
      </c>
      <c r="OC4" s="1414">
        <f t="shared" si="229"/>
        <v>8.9</v>
      </c>
      <c r="OD4" s="1609" t="str">
        <f t="shared" si="230"/>
        <v>8.9</v>
      </c>
      <c r="OE4" s="1416" t="str">
        <f t="shared" si="231"/>
        <v>A</v>
      </c>
      <c r="OF4" s="1417">
        <f t="shared" si="232"/>
        <v>4</v>
      </c>
      <c r="OG4" s="1417" t="str">
        <f t="shared" si="233"/>
        <v>4.0</v>
      </c>
      <c r="OH4" s="1419">
        <v>6</v>
      </c>
      <c r="OI4" s="1610">
        <v>6</v>
      </c>
      <c r="OJ4" s="1337">
        <v>8.6</v>
      </c>
      <c r="OK4" s="1335">
        <v>9</v>
      </c>
      <c r="OL4" s="1634">
        <f t="shared" si="234"/>
        <v>8.8000000000000007</v>
      </c>
      <c r="OM4" s="1635" t="str">
        <f t="shared" si="235"/>
        <v>8.8</v>
      </c>
      <c r="ON4" s="1636" t="str">
        <f t="shared" si="236"/>
        <v>A</v>
      </c>
      <c r="OO4" s="1637">
        <f t="shared" si="237"/>
        <v>4</v>
      </c>
      <c r="OP4" s="1637" t="str">
        <f t="shared" si="238"/>
        <v>4.0</v>
      </c>
      <c r="OQ4" s="1638">
        <v>5</v>
      </c>
      <c r="OR4" s="1610">
        <v>5</v>
      </c>
      <c r="OS4" s="1511">
        <f t="shared" si="239"/>
        <v>11</v>
      </c>
      <c r="OT4" s="1070">
        <f t="shared" si="240"/>
        <v>4</v>
      </c>
    </row>
    <row r="5" spans="1:410" ht="21.75" customHeight="1" x14ac:dyDescent="0.25">
      <c r="A5" s="33">
        <v>6</v>
      </c>
      <c r="B5" s="33" t="s">
        <v>471</v>
      </c>
      <c r="C5" s="70" t="s">
        <v>489</v>
      </c>
      <c r="D5" s="76" t="s">
        <v>490</v>
      </c>
      <c r="E5" s="80" t="s">
        <v>491</v>
      </c>
      <c r="F5" s="20"/>
      <c r="G5" s="71" t="s">
        <v>492</v>
      </c>
      <c r="H5" s="66" t="s">
        <v>34</v>
      </c>
      <c r="I5" s="122" t="s">
        <v>493</v>
      </c>
      <c r="J5" s="126">
        <v>6.3</v>
      </c>
      <c r="K5" s="1329" t="str">
        <f t="shared" si="0"/>
        <v>6.3</v>
      </c>
      <c r="L5" s="10" t="str">
        <f t="shared" si="1"/>
        <v>C</v>
      </c>
      <c r="M5" s="8">
        <f t="shared" si="2"/>
        <v>2</v>
      </c>
      <c r="N5" s="208" t="str">
        <f t="shared" si="3"/>
        <v>2.0</v>
      </c>
      <c r="O5" s="126">
        <v>6.4</v>
      </c>
      <c r="P5" s="1329" t="str">
        <f t="shared" si="4"/>
        <v>6.4</v>
      </c>
      <c r="Q5" s="10" t="str">
        <f t="shared" si="5"/>
        <v>C</v>
      </c>
      <c r="R5" s="8">
        <f t="shared" si="6"/>
        <v>2</v>
      </c>
      <c r="S5" s="208" t="str">
        <f t="shared" si="7"/>
        <v>2.0</v>
      </c>
      <c r="T5" s="115">
        <v>5.6</v>
      </c>
      <c r="U5" s="4">
        <v>6</v>
      </c>
      <c r="V5" s="5"/>
      <c r="W5" s="6">
        <f t="shared" si="8"/>
        <v>5.8</v>
      </c>
      <c r="X5" s="7">
        <f t="shared" si="9"/>
        <v>5.8</v>
      </c>
      <c r="Y5" s="791" t="str">
        <f t="shared" si="10"/>
        <v>5.8</v>
      </c>
      <c r="Z5" s="10" t="str">
        <f t="shared" si="11"/>
        <v>C</v>
      </c>
      <c r="AA5" s="8">
        <f t="shared" si="12"/>
        <v>2</v>
      </c>
      <c r="AB5" s="8" t="str">
        <f t="shared" si="13"/>
        <v>2.0</v>
      </c>
      <c r="AC5" s="12">
        <v>2</v>
      </c>
      <c r="AD5" s="311">
        <v>2</v>
      </c>
      <c r="AE5" s="277">
        <v>6.7</v>
      </c>
      <c r="AF5" s="4">
        <v>3</v>
      </c>
      <c r="AG5" s="5"/>
      <c r="AH5" s="6">
        <f t="shared" si="14"/>
        <v>4.5</v>
      </c>
      <c r="AI5" s="7">
        <f t="shared" si="15"/>
        <v>4.5</v>
      </c>
      <c r="AJ5" s="791" t="str">
        <f t="shared" si="16"/>
        <v>4.5</v>
      </c>
      <c r="AK5" s="10" t="str">
        <f t="shared" si="17"/>
        <v>D</v>
      </c>
      <c r="AL5" s="8">
        <f t="shared" si="18"/>
        <v>1</v>
      </c>
      <c r="AM5" s="8" t="str">
        <f t="shared" si="19"/>
        <v>1.0</v>
      </c>
      <c r="AN5" s="12">
        <v>3</v>
      </c>
      <c r="AO5" s="110">
        <v>3</v>
      </c>
      <c r="AP5" s="115">
        <v>7.8</v>
      </c>
      <c r="AQ5" s="345">
        <v>7</v>
      </c>
      <c r="AR5" s="341"/>
      <c r="AS5" s="6">
        <f t="shared" si="20"/>
        <v>7.3</v>
      </c>
      <c r="AT5" s="7">
        <f t="shared" si="21"/>
        <v>7.3</v>
      </c>
      <c r="AU5" s="791" t="str">
        <f t="shared" si="22"/>
        <v>7.3</v>
      </c>
      <c r="AV5" s="10" t="str">
        <f t="shared" si="23"/>
        <v>B</v>
      </c>
      <c r="AW5" s="8">
        <f t="shared" si="24"/>
        <v>3</v>
      </c>
      <c r="AX5" s="8" t="str">
        <f t="shared" si="25"/>
        <v>3.0</v>
      </c>
      <c r="AY5" s="12">
        <v>4</v>
      </c>
      <c r="AZ5" s="110">
        <v>4</v>
      </c>
      <c r="BA5" s="285">
        <v>7.1</v>
      </c>
      <c r="BB5" s="244">
        <v>8</v>
      </c>
      <c r="BC5" s="244"/>
      <c r="BD5" s="6">
        <f t="shared" si="26"/>
        <v>7.6</v>
      </c>
      <c r="BE5" s="7">
        <f t="shared" si="27"/>
        <v>7.6</v>
      </c>
      <c r="BF5" s="791" t="str">
        <f t="shared" si="28"/>
        <v>7.6</v>
      </c>
      <c r="BG5" s="10" t="str">
        <f t="shared" si="29"/>
        <v>B</v>
      </c>
      <c r="BH5" s="8">
        <f t="shared" si="30"/>
        <v>3</v>
      </c>
      <c r="BI5" s="8" t="str">
        <f t="shared" si="31"/>
        <v>3.0</v>
      </c>
      <c r="BJ5" s="12">
        <v>3</v>
      </c>
      <c r="BK5" s="110">
        <v>3</v>
      </c>
      <c r="BL5" s="243">
        <v>8.1999999999999993</v>
      </c>
      <c r="BM5" s="334">
        <v>6</v>
      </c>
      <c r="BN5" s="334"/>
      <c r="BO5" s="6">
        <f t="shared" si="32"/>
        <v>6.9</v>
      </c>
      <c r="BP5" s="7">
        <f t="shared" si="33"/>
        <v>6.9</v>
      </c>
      <c r="BQ5" s="791" t="str">
        <f t="shared" si="34"/>
        <v>6.9</v>
      </c>
      <c r="BR5" s="10" t="str">
        <f t="shared" si="35"/>
        <v>C+</v>
      </c>
      <c r="BS5" s="8">
        <f t="shared" si="36"/>
        <v>2.5</v>
      </c>
      <c r="BT5" s="8" t="str">
        <f t="shared" si="37"/>
        <v>2.5</v>
      </c>
      <c r="BU5" s="12">
        <v>2</v>
      </c>
      <c r="BV5" s="110">
        <v>2</v>
      </c>
      <c r="BW5" s="243">
        <v>8</v>
      </c>
      <c r="BX5" s="334">
        <v>9</v>
      </c>
      <c r="BY5" s="334"/>
      <c r="BZ5" s="6">
        <f t="shared" si="38"/>
        <v>8.6</v>
      </c>
      <c r="CA5" s="7">
        <f t="shared" si="39"/>
        <v>8.6</v>
      </c>
      <c r="CB5" s="791" t="str">
        <f t="shared" si="40"/>
        <v>8.6</v>
      </c>
      <c r="CC5" s="10" t="str">
        <f t="shared" si="41"/>
        <v>A</v>
      </c>
      <c r="CD5" s="8">
        <f t="shared" si="42"/>
        <v>4</v>
      </c>
      <c r="CE5" s="8" t="str">
        <f t="shared" si="43"/>
        <v>4.0</v>
      </c>
      <c r="CF5" s="12">
        <v>2</v>
      </c>
      <c r="CG5" s="110">
        <v>2</v>
      </c>
      <c r="CH5" s="316">
        <v>7</v>
      </c>
      <c r="CI5" s="334">
        <v>6</v>
      </c>
      <c r="CJ5" s="334"/>
      <c r="CK5" s="6">
        <f t="shared" si="44"/>
        <v>6.4</v>
      </c>
      <c r="CL5" s="7">
        <f t="shared" si="45"/>
        <v>6.4</v>
      </c>
      <c r="CM5" s="791" t="str">
        <f t="shared" si="46"/>
        <v>6.4</v>
      </c>
      <c r="CN5" s="10" t="str">
        <f t="shared" si="47"/>
        <v>C</v>
      </c>
      <c r="CO5" s="8">
        <f t="shared" si="48"/>
        <v>2</v>
      </c>
      <c r="CP5" s="8" t="str">
        <f t="shared" si="49"/>
        <v>2.0</v>
      </c>
      <c r="CQ5" s="12">
        <v>3</v>
      </c>
      <c r="CR5" s="110">
        <v>3</v>
      </c>
      <c r="CS5" s="365">
        <f t="shared" si="50"/>
        <v>19</v>
      </c>
      <c r="CT5" s="363">
        <f t="shared" si="51"/>
        <v>2.4736842105263159</v>
      </c>
      <c r="CU5" s="355" t="str">
        <f t="shared" si="52"/>
        <v>2.47</v>
      </c>
      <c r="CV5" s="356" t="str">
        <f t="shared" si="53"/>
        <v>Lên lớp</v>
      </c>
      <c r="CW5" s="357">
        <f t="shared" si="54"/>
        <v>19</v>
      </c>
      <c r="CX5" s="358">
        <f t="shared" si="55"/>
        <v>2.4736842105263159</v>
      </c>
      <c r="CY5" s="356" t="str">
        <f t="shared" si="56"/>
        <v>Lên lớp</v>
      </c>
      <c r="DA5" s="285">
        <v>8.1</v>
      </c>
      <c r="DB5" s="244">
        <v>9</v>
      </c>
      <c r="DC5" s="244"/>
      <c r="DD5" s="6">
        <f t="shared" si="57"/>
        <v>8.6</v>
      </c>
      <c r="DE5" s="7">
        <f t="shared" si="58"/>
        <v>8.6</v>
      </c>
      <c r="DF5" s="791" t="str">
        <f t="shared" si="59"/>
        <v>8.6</v>
      </c>
      <c r="DG5" s="10" t="str">
        <f t="shared" si="60"/>
        <v>A</v>
      </c>
      <c r="DH5" s="8">
        <f t="shared" si="61"/>
        <v>4</v>
      </c>
      <c r="DI5" s="8" t="str">
        <f t="shared" si="62"/>
        <v>4.0</v>
      </c>
      <c r="DJ5" s="12">
        <v>4</v>
      </c>
      <c r="DK5" s="110">
        <v>4</v>
      </c>
      <c r="DL5" s="243">
        <v>8.6</v>
      </c>
      <c r="DM5" s="334">
        <v>4</v>
      </c>
      <c r="DN5" s="334"/>
      <c r="DO5" s="6">
        <f t="shared" si="63"/>
        <v>5.8</v>
      </c>
      <c r="DP5" s="7">
        <f t="shared" si="64"/>
        <v>5.8</v>
      </c>
      <c r="DQ5" s="791" t="str">
        <f t="shared" si="65"/>
        <v>5.8</v>
      </c>
      <c r="DR5" s="10" t="str">
        <f t="shared" si="66"/>
        <v>C</v>
      </c>
      <c r="DS5" s="8">
        <f t="shared" si="67"/>
        <v>2</v>
      </c>
      <c r="DT5" s="8" t="str">
        <f t="shared" si="68"/>
        <v>2.0</v>
      </c>
      <c r="DU5" s="12">
        <v>2</v>
      </c>
      <c r="DV5" s="110">
        <v>2</v>
      </c>
      <c r="DW5" s="243">
        <v>7</v>
      </c>
      <c r="DX5" s="244">
        <v>7</v>
      </c>
      <c r="DY5" s="244"/>
      <c r="DZ5" s="6">
        <f t="shared" si="69"/>
        <v>7</v>
      </c>
      <c r="EA5" s="7">
        <f t="shared" si="70"/>
        <v>7</v>
      </c>
      <c r="EB5" s="791" t="str">
        <f t="shared" si="71"/>
        <v>7.0</v>
      </c>
      <c r="EC5" s="10" t="str">
        <f t="shared" si="72"/>
        <v>B</v>
      </c>
      <c r="ED5" s="8">
        <f t="shared" si="73"/>
        <v>3</v>
      </c>
      <c r="EE5" s="8" t="str">
        <f t="shared" si="74"/>
        <v>3.0</v>
      </c>
      <c r="EF5" s="12">
        <v>2</v>
      </c>
      <c r="EG5" s="110">
        <v>2</v>
      </c>
      <c r="EH5" s="243">
        <v>8.1999999999999993</v>
      </c>
      <c r="EI5" s="244">
        <v>6</v>
      </c>
      <c r="EJ5" s="244"/>
      <c r="EK5" s="6">
        <f t="shared" si="75"/>
        <v>6.9</v>
      </c>
      <c r="EL5" s="7">
        <f t="shared" si="76"/>
        <v>6.9</v>
      </c>
      <c r="EM5" s="791" t="str">
        <f t="shared" si="77"/>
        <v>6.9</v>
      </c>
      <c r="EN5" s="10" t="str">
        <f t="shared" si="78"/>
        <v>C+</v>
      </c>
      <c r="EO5" s="8">
        <f t="shared" si="79"/>
        <v>2.5</v>
      </c>
      <c r="EP5" s="8" t="str">
        <f t="shared" si="80"/>
        <v>2.5</v>
      </c>
      <c r="EQ5" s="12">
        <v>4</v>
      </c>
      <c r="ER5" s="110">
        <v>4</v>
      </c>
      <c r="ES5" s="285">
        <v>7</v>
      </c>
      <c r="ET5" s="244">
        <v>6</v>
      </c>
      <c r="EU5" s="244"/>
      <c r="EV5" s="6">
        <f t="shared" si="81"/>
        <v>6.4</v>
      </c>
      <c r="EW5" s="7">
        <f t="shared" si="82"/>
        <v>6.4</v>
      </c>
      <c r="EX5" s="791" t="str">
        <f t="shared" si="83"/>
        <v>6.4</v>
      </c>
      <c r="EY5" s="10" t="str">
        <f t="shared" si="84"/>
        <v>C</v>
      </c>
      <c r="EZ5" s="8">
        <f t="shared" si="85"/>
        <v>2</v>
      </c>
      <c r="FA5" s="8" t="str">
        <f t="shared" si="86"/>
        <v>2.0</v>
      </c>
      <c r="FB5" s="12">
        <v>2</v>
      </c>
      <c r="FC5" s="110">
        <v>2</v>
      </c>
      <c r="FD5" s="243">
        <v>6.4</v>
      </c>
      <c r="FE5" s="334">
        <v>6</v>
      </c>
      <c r="FF5" s="20"/>
      <c r="FG5" s="6">
        <f t="shared" si="87"/>
        <v>6.2</v>
      </c>
      <c r="FH5" s="7">
        <f t="shared" si="88"/>
        <v>6.2</v>
      </c>
      <c r="FI5" s="791" t="str">
        <f t="shared" si="89"/>
        <v>6.2</v>
      </c>
      <c r="FJ5" s="10" t="str">
        <f t="shared" si="90"/>
        <v>C</v>
      </c>
      <c r="FK5" s="8">
        <f t="shared" si="91"/>
        <v>2</v>
      </c>
      <c r="FL5" s="8" t="str">
        <f t="shared" si="92"/>
        <v>2.0</v>
      </c>
      <c r="FM5" s="12">
        <v>2</v>
      </c>
      <c r="FN5" s="110">
        <v>2</v>
      </c>
      <c r="FO5" s="243">
        <v>7.7</v>
      </c>
      <c r="FP5" s="244">
        <v>9</v>
      </c>
      <c r="FQ5" s="244"/>
      <c r="FR5" s="6">
        <f t="shared" si="93"/>
        <v>8.5</v>
      </c>
      <c r="FS5" s="7">
        <f t="shared" si="94"/>
        <v>8.5</v>
      </c>
      <c r="FT5" s="791" t="str">
        <f t="shared" si="95"/>
        <v>8.5</v>
      </c>
      <c r="FU5" s="10" t="str">
        <f t="shared" si="96"/>
        <v>A</v>
      </c>
      <c r="FV5" s="8">
        <f t="shared" si="97"/>
        <v>4</v>
      </c>
      <c r="FW5" s="8" t="str">
        <f t="shared" si="98"/>
        <v>4.0</v>
      </c>
      <c r="FX5" s="12">
        <v>2</v>
      </c>
      <c r="FY5" s="110">
        <v>2</v>
      </c>
      <c r="FZ5" s="243">
        <v>8.4</v>
      </c>
      <c r="GA5" s="244">
        <v>8</v>
      </c>
      <c r="GB5" s="244"/>
      <c r="GC5" s="6">
        <f t="shared" si="99"/>
        <v>8.1999999999999993</v>
      </c>
      <c r="GD5" s="7">
        <f t="shared" si="100"/>
        <v>8.1999999999999993</v>
      </c>
      <c r="GE5" s="791" t="str">
        <f t="shared" si="101"/>
        <v>8.2</v>
      </c>
      <c r="GF5" s="10" t="str">
        <f t="shared" si="102"/>
        <v>B+</v>
      </c>
      <c r="GG5" s="8">
        <f t="shared" si="103"/>
        <v>3.5</v>
      </c>
      <c r="GH5" s="8" t="str">
        <f t="shared" si="104"/>
        <v>3.5</v>
      </c>
      <c r="GI5" s="12">
        <v>2</v>
      </c>
      <c r="GJ5" s="110">
        <v>2</v>
      </c>
      <c r="GK5" s="365">
        <f t="shared" si="105"/>
        <v>20</v>
      </c>
      <c r="GL5" s="354">
        <f t="shared" si="106"/>
        <v>2.95</v>
      </c>
      <c r="GM5" s="355" t="str">
        <f t="shared" si="107"/>
        <v>2.95</v>
      </c>
      <c r="GN5" s="344" t="str">
        <f t="shared" si="108"/>
        <v>Lên lớp</v>
      </c>
      <c r="GO5" s="559">
        <f t="shared" si="109"/>
        <v>39</v>
      </c>
      <c r="GP5" s="354">
        <f t="shared" si="110"/>
        <v>2.7179487179487181</v>
      </c>
      <c r="GQ5" s="355" t="str">
        <f t="shared" si="111"/>
        <v>2.72</v>
      </c>
      <c r="GR5" s="675">
        <f t="shared" si="112"/>
        <v>39</v>
      </c>
      <c r="GS5" s="789">
        <f t="shared" si="118"/>
        <v>7.0128205128205128</v>
      </c>
      <c r="GT5" s="561">
        <f t="shared" si="113"/>
        <v>2.7179487179487181</v>
      </c>
      <c r="GU5" s="678" t="str">
        <f t="shared" si="114"/>
        <v>Lên lớp</v>
      </c>
      <c r="GV5" s="113"/>
      <c r="GW5" s="706">
        <v>8</v>
      </c>
      <c r="GX5" s="420">
        <v>9</v>
      </c>
      <c r="GY5" s="420"/>
      <c r="GZ5" s="6">
        <f t="shared" si="119"/>
        <v>8.6</v>
      </c>
      <c r="HA5" s="104">
        <f t="shared" si="120"/>
        <v>8.6</v>
      </c>
      <c r="HB5" s="784" t="str">
        <f t="shared" si="121"/>
        <v>8.6</v>
      </c>
      <c r="HC5" s="540" t="str">
        <f t="shared" si="122"/>
        <v>A</v>
      </c>
      <c r="HD5" s="539">
        <f t="shared" si="123"/>
        <v>4</v>
      </c>
      <c r="HE5" s="539" t="str">
        <f t="shared" si="124"/>
        <v>4.0</v>
      </c>
      <c r="HF5" s="12">
        <v>2</v>
      </c>
      <c r="HG5" s="110">
        <v>2</v>
      </c>
      <c r="HH5" s="706">
        <v>7.4</v>
      </c>
      <c r="HI5" s="699">
        <v>7</v>
      </c>
      <c r="HJ5" s="699"/>
      <c r="HK5" s="6">
        <f t="shared" si="125"/>
        <v>7.2</v>
      </c>
      <c r="HL5" s="104">
        <f t="shared" si="126"/>
        <v>7.2</v>
      </c>
      <c r="HM5" s="784" t="str">
        <f t="shared" si="127"/>
        <v>7.2</v>
      </c>
      <c r="HN5" s="540" t="str">
        <f t="shared" si="128"/>
        <v>B</v>
      </c>
      <c r="HO5" s="539">
        <f t="shared" si="129"/>
        <v>3</v>
      </c>
      <c r="HP5" s="539" t="str">
        <f t="shared" si="130"/>
        <v>3.0</v>
      </c>
      <c r="HQ5" s="12">
        <v>3</v>
      </c>
      <c r="HR5" s="110">
        <v>3</v>
      </c>
      <c r="HS5" s="316">
        <v>8.8000000000000007</v>
      </c>
      <c r="HT5" s="834">
        <v>7</v>
      </c>
      <c r="HU5" s="420"/>
      <c r="HV5" s="6">
        <f t="shared" si="131"/>
        <v>7.7</v>
      </c>
      <c r="HW5" s="104">
        <f t="shared" si="132"/>
        <v>7.7</v>
      </c>
      <c r="HX5" s="784" t="str">
        <f t="shared" si="133"/>
        <v>7.7</v>
      </c>
      <c r="HY5" s="540" t="str">
        <f t="shared" si="134"/>
        <v>B</v>
      </c>
      <c r="HZ5" s="539">
        <f t="shared" si="135"/>
        <v>3</v>
      </c>
      <c r="IA5" s="539" t="str">
        <f t="shared" si="136"/>
        <v>3.0</v>
      </c>
      <c r="IB5" s="12">
        <v>2</v>
      </c>
      <c r="IC5" s="110">
        <v>2</v>
      </c>
      <c r="ID5" s="706">
        <v>6.7</v>
      </c>
      <c r="IE5" s="420">
        <v>7</v>
      </c>
      <c r="IF5" s="420"/>
      <c r="IG5" s="6">
        <f t="shared" si="137"/>
        <v>6.9</v>
      </c>
      <c r="IH5" s="104">
        <f t="shared" si="138"/>
        <v>6.9</v>
      </c>
      <c r="II5" s="784" t="str">
        <f t="shared" si="139"/>
        <v>6.9</v>
      </c>
      <c r="IJ5" s="540" t="str">
        <f t="shared" si="140"/>
        <v>C+</v>
      </c>
      <c r="IK5" s="539">
        <f t="shared" si="141"/>
        <v>2.5</v>
      </c>
      <c r="IL5" s="539" t="str">
        <f t="shared" si="142"/>
        <v>2.5</v>
      </c>
      <c r="IM5" s="12">
        <v>4</v>
      </c>
      <c r="IN5" s="110">
        <v>4</v>
      </c>
      <c r="IO5" s="316">
        <v>8.4</v>
      </c>
      <c r="IP5" s="420">
        <v>9</v>
      </c>
      <c r="IQ5" s="420"/>
      <c r="IR5" s="6">
        <f t="shared" si="143"/>
        <v>8.8000000000000007</v>
      </c>
      <c r="IS5" s="104">
        <f t="shared" si="144"/>
        <v>8.8000000000000007</v>
      </c>
      <c r="IT5" s="784" t="str">
        <f t="shared" si="145"/>
        <v>8.8</v>
      </c>
      <c r="IU5" s="540" t="str">
        <f t="shared" si="146"/>
        <v>A</v>
      </c>
      <c r="IV5" s="539">
        <f t="shared" si="147"/>
        <v>4</v>
      </c>
      <c r="IW5" s="539" t="str">
        <f t="shared" si="148"/>
        <v>4.0</v>
      </c>
      <c r="IX5" s="12">
        <v>2</v>
      </c>
      <c r="IY5" s="110">
        <v>2</v>
      </c>
      <c r="IZ5" s="706">
        <v>7.7</v>
      </c>
      <c r="JA5" s="699">
        <v>7</v>
      </c>
      <c r="JB5" s="699"/>
      <c r="JC5" s="6">
        <f t="shared" si="149"/>
        <v>7.3</v>
      </c>
      <c r="JD5" s="104">
        <f t="shared" si="150"/>
        <v>7.3</v>
      </c>
      <c r="JE5" s="784" t="str">
        <f t="shared" si="151"/>
        <v>7.3</v>
      </c>
      <c r="JF5" s="540" t="str">
        <f t="shared" si="152"/>
        <v>B</v>
      </c>
      <c r="JG5" s="539">
        <f t="shared" si="153"/>
        <v>3</v>
      </c>
      <c r="JH5" s="539" t="str">
        <f t="shared" si="154"/>
        <v>3.0</v>
      </c>
      <c r="JI5" s="12">
        <v>2</v>
      </c>
      <c r="JJ5" s="110">
        <v>2</v>
      </c>
      <c r="JK5" s="316">
        <v>6.8</v>
      </c>
      <c r="JL5" s="420">
        <v>6</v>
      </c>
      <c r="JM5" s="420"/>
      <c r="JN5" s="6">
        <f t="shared" si="155"/>
        <v>6.3</v>
      </c>
      <c r="JO5" s="104">
        <f t="shared" si="156"/>
        <v>6.3</v>
      </c>
      <c r="JP5" s="784" t="str">
        <f t="shared" si="157"/>
        <v>6.3</v>
      </c>
      <c r="JQ5" s="540" t="str">
        <f t="shared" si="158"/>
        <v>C</v>
      </c>
      <c r="JR5" s="539">
        <f t="shared" si="159"/>
        <v>2</v>
      </c>
      <c r="JS5" s="539" t="str">
        <f t="shared" si="160"/>
        <v>2.0</v>
      </c>
      <c r="JT5" s="12">
        <v>3</v>
      </c>
      <c r="JU5" s="110">
        <v>3</v>
      </c>
      <c r="JV5" s="706">
        <v>8</v>
      </c>
      <c r="JW5" s="699">
        <v>6</v>
      </c>
      <c r="JX5" s="699"/>
      <c r="JY5" s="900">
        <f t="shared" si="161"/>
        <v>6.8</v>
      </c>
      <c r="JZ5" s="902">
        <f t="shared" si="162"/>
        <v>6.8</v>
      </c>
      <c r="KA5" s="904" t="str">
        <f t="shared" si="163"/>
        <v>6.8</v>
      </c>
      <c r="KB5" s="906" t="str">
        <f t="shared" si="164"/>
        <v>C+</v>
      </c>
      <c r="KC5" s="908">
        <f t="shared" si="165"/>
        <v>2.5</v>
      </c>
      <c r="KD5" s="908" t="str">
        <f t="shared" si="166"/>
        <v>2.5</v>
      </c>
      <c r="KE5" s="729">
        <v>2</v>
      </c>
      <c r="KF5" s="910">
        <v>2</v>
      </c>
      <c r="KG5" s="920">
        <f t="shared" si="167"/>
        <v>20</v>
      </c>
      <c r="KH5" s="922">
        <f t="shared" si="168"/>
        <v>2.9</v>
      </c>
      <c r="KI5" s="924" t="str">
        <f t="shared" si="169"/>
        <v>2.90</v>
      </c>
      <c r="KJ5" s="928" t="str">
        <f t="shared" si="170"/>
        <v>Lên lớp</v>
      </c>
      <c r="KK5" s="931">
        <f t="shared" si="171"/>
        <v>59</v>
      </c>
      <c r="KL5" s="922">
        <f t="shared" si="172"/>
        <v>2.7796610169491527</v>
      </c>
      <c r="KM5" s="924" t="str">
        <f t="shared" si="173"/>
        <v>2.78</v>
      </c>
      <c r="KN5" s="932">
        <f t="shared" si="174"/>
        <v>20</v>
      </c>
      <c r="KO5" s="840">
        <f t="shared" si="175"/>
        <v>7.3250000000000002</v>
      </c>
      <c r="KP5" s="933">
        <f t="shared" si="176"/>
        <v>2.9</v>
      </c>
      <c r="KQ5" s="934">
        <f t="shared" si="177"/>
        <v>59</v>
      </c>
      <c r="KR5" s="935">
        <f t="shared" si="178"/>
        <v>7.1186440677966099</v>
      </c>
      <c r="KS5" s="936">
        <f t="shared" si="179"/>
        <v>2.7796610169491527</v>
      </c>
      <c r="KT5" s="928" t="str">
        <f t="shared" si="180"/>
        <v>Lên lớp</v>
      </c>
      <c r="KU5" s="712"/>
      <c r="KV5" s="706">
        <v>7.6</v>
      </c>
      <c r="KW5" s="420">
        <v>6</v>
      </c>
      <c r="KX5" s="420"/>
      <c r="KY5" s="900">
        <f t="shared" si="181"/>
        <v>6.6</v>
      </c>
      <c r="KZ5" s="902">
        <f t="shared" si="182"/>
        <v>6.6</v>
      </c>
      <c r="LA5" s="904" t="str">
        <f t="shared" si="183"/>
        <v>6.6</v>
      </c>
      <c r="LB5" s="906" t="str">
        <f t="shared" si="184"/>
        <v>C+</v>
      </c>
      <c r="LC5" s="908">
        <f t="shared" si="185"/>
        <v>2.5</v>
      </c>
      <c r="LD5" s="908" t="str">
        <f t="shared" si="186"/>
        <v>2.5</v>
      </c>
      <c r="LE5" s="729">
        <v>2</v>
      </c>
      <c r="LF5" s="910">
        <v>2</v>
      </c>
      <c r="LG5" s="848">
        <v>8.5</v>
      </c>
      <c r="LH5" s="420">
        <v>9</v>
      </c>
      <c r="LI5" s="420"/>
      <c r="LJ5" s="900">
        <f t="shared" si="187"/>
        <v>8.8000000000000007</v>
      </c>
      <c r="LK5" s="902">
        <f t="shared" si="188"/>
        <v>8.8000000000000007</v>
      </c>
      <c r="LL5" s="904" t="str">
        <f t="shared" si="189"/>
        <v>8.8</v>
      </c>
      <c r="LM5" s="906" t="str">
        <f t="shared" si="190"/>
        <v>A</v>
      </c>
      <c r="LN5" s="908">
        <f t="shared" si="191"/>
        <v>4</v>
      </c>
      <c r="LO5" s="908" t="str">
        <f t="shared" si="192"/>
        <v>4.0</v>
      </c>
      <c r="LP5" s="729">
        <v>2</v>
      </c>
      <c r="LQ5" s="910">
        <v>2</v>
      </c>
      <c r="LR5" s="1111">
        <v>8.6999999999999993</v>
      </c>
      <c r="LS5" s="420">
        <v>7</v>
      </c>
      <c r="LT5" s="420"/>
      <c r="LU5" s="900">
        <f t="shared" si="193"/>
        <v>7.7</v>
      </c>
      <c r="LV5" s="902">
        <f t="shared" si="194"/>
        <v>7.7</v>
      </c>
      <c r="LW5" s="1043" t="str">
        <f t="shared" si="195"/>
        <v>7.7</v>
      </c>
      <c r="LX5" s="906" t="str">
        <f t="shared" si="196"/>
        <v>B</v>
      </c>
      <c r="LY5" s="908">
        <f t="shared" si="197"/>
        <v>3</v>
      </c>
      <c r="LZ5" s="908" t="str">
        <f t="shared" si="198"/>
        <v>3.0</v>
      </c>
      <c r="MA5" s="729">
        <v>3</v>
      </c>
      <c r="MB5" s="910">
        <v>3</v>
      </c>
      <c r="MC5" s="1115">
        <v>8.1999999999999993</v>
      </c>
      <c r="MD5" s="420">
        <v>8</v>
      </c>
      <c r="ME5" s="420"/>
      <c r="MF5" s="900">
        <f t="shared" si="199"/>
        <v>8.1</v>
      </c>
      <c r="MG5" s="902">
        <f t="shared" si="200"/>
        <v>8.1</v>
      </c>
      <c r="MH5" s="1043" t="str">
        <f t="shared" si="201"/>
        <v>8.1</v>
      </c>
      <c r="MI5" s="906" t="str">
        <f t="shared" si="202"/>
        <v>B+</v>
      </c>
      <c r="MJ5" s="908">
        <f t="shared" si="203"/>
        <v>3.5</v>
      </c>
      <c r="MK5" s="908" t="str">
        <f t="shared" si="204"/>
        <v>3.5</v>
      </c>
      <c r="ML5" s="729">
        <v>2</v>
      </c>
      <c r="MM5" s="910">
        <v>2</v>
      </c>
      <c r="MN5" s="706">
        <v>7.6</v>
      </c>
      <c r="MO5" s="420">
        <v>4</v>
      </c>
      <c r="MP5" s="420"/>
      <c r="MQ5" s="900">
        <f t="shared" si="205"/>
        <v>5.4</v>
      </c>
      <c r="MR5" s="902">
        <f t="shared" si="206"/>
        <v>5.4</v>
      </c>
      <c r="MS5" s="904" t="str">
        <f t="shared" si="207"/>
        <v>5.4</v>
      </c>
      <c r="MT5" s="906" t="str">
        <f t="shared" si="115"/>
        <v>D+</v>
      </c>
      <c r="MU5" s="908">
        <f t="shared" si="116"/>
        <v>1.5</v>
      </c>
      <c r="MV5" s="908" t="str">
        <f t="shared" si="117"/>
        <v>1.5</v>
      </c>
      <c r="MW5" s="729">
        <v>2</v>
      </c>
      <c r="MX5" s="910">
        <v>2</v>
      </c>
      <c r="MY5" s="706">
        <v>8.3000000000000007</v>
      </c>
      <c r="MZ5" s="420">
        <v>8</v>
      </c>
      <c r="NA5" s="297"/>
      <c r="NB5" s="900">
        <f t="shared" si="208"/>
        <v>8.1</v>
      </c>
      <c r="NC5" s="902">
        <f t="shared" si="209"/>
        <v>8.1</v>
      </c>
      <c r="ND5" s="1043" t="str">
        <f t="shared" si="210"/>
        <v>8.1</v>
      </c>
      <c r="NE5" s="906" t="str">
        <f t="shared" si="211"/>
        <v>B+</v>
      </c>
      <c r="NF5" s="908">
        <f t="shared" si="212"/>
        <v>3.5</v>
      </c>
      <c r="NG5" s="908" t="str">
        <f t="shared" si="213"/>
        <v>3.5</v>
      </c>
      <c r="NH5" s="729">
        <v>4</v>
      </c>
      <c r="NI5" s="910">
        <v>4</v>
      </c>
      <c r="NJ5" s="1069">
        <f t="shared" si="214"/>
        <v>15</v>
      </c>
      <c r="NK5" s="1070">
        <f t="shared" si="215"/>
        <v>3.0666666666666669</v>
      </c>
      <c r="NL5" s="1071" t="str">
        <f t="shared" si="216"/>
        <v>3.07</v>
      </c>
      <c r="NM5" s="1072" t="str">
        <f t="shared" si="217"/>
        <v>Lên lớp</v>
      </c>
      <c r="NN5" s="1073">
        <f t="shared" si="218"/>
        <v>74</v>
      </c>
      <c r="NO5" s="1070">
        <f t="shared" si="219"/>
        <v>2.8378378378378377</v>
      </c>
      <c r="NP5" s="1071" t="str">
        <f t="shared" si="220"/>
        <v>2.84</v>
      </c>
      <c r="NQ5" s="1074">
        <f t="shared" si="221"/>
        <v>15</v>
      </c>
      <c r="NR5" s="1075">
        <f t="shared" si="222"/>
        <v>3.0666666666666669</v>
      </c>
      <c r="NS5" s="1075">
        <f t="shared" si="223"/>
        <v>7.5533333333333337</v>
      </c>
      <c r="NT5" s="1076">
        <f t="shared" si="224"/>
        <v>74</v>
      </c>
      <c r="NU5" s="1079">
        <f t="shared" si="225"/>
        <v>7.2067567567567563</v>
      </c>
      <c r="NV5" s="1077">
        <f t="shared" si="226"/>
        <v>2.8378378378378377</v>
      </c>
      <c r="NW5" s="1072" t="str">
        <f t="shared" si="227"/>
        <v>Lên lớp</v>
      </c>
      <c r="NY5" s="1514">
        <v>7.3</v>
      </c>
      <c r="NZ5" s="1517">
        <v>7</v>
      </c>
      <c r="OA5" s="1335"/>
      <c r="OB5" s="1413">
        <f t="shared" si="228"/>
        <v>7.1</v>
      </c>
      <c r="OC5" s="1414">
        <f t="shared" si="229"/>
        <v>7.1</v>
      </c>
      <c r="OD5" s="1609" t="str">
        <f t="shared" si="230"/>
        <v>7.1</v>
      </c>
      <c r="OE5" s="1416" t="str">
        <f t="shared" si="231"/>
        <v>B</v>
      </c>
      <c r="OF5" s="1417">
        <f t="shared" si="232"/>
        <v>3</v>
      </c>
      <c r="OG5" s="1417" t="str">
        <f t="shared" si="233"/>
        <v>3.0</v>
      </c>
      <c r="OH5" s="1419">
        <v>6</v>
      </c>
      <c r="OI5" s="1610">
        <v>6</v>
      </c>
      <c r="OJ5" s="1337">
        <v>8.4</v>
      </c>
      <c r="OK5" s="1335">
        <v>7.8</v>
      </c>
      <c r="OL5" s="1634">
        <f t="shared" si="234"/>
        <v>8</v>
      </c>
      <c r="OM5" s="1635" t="str">
        <f t="shared" si="235"/>
        <v>8.0</v>
      </c>
      <c r="ON5" s="1636" t="str">
        <f t="shared" si="236"/>
        <v>B+</v>
      </c>
      <c r="OO5" s="1637">
        <f t="shared" si="237"/>
        <v>3.5</v>
      </c>
      <c r="OP5" s="1637" t="str">
        <f t="shared" si="238"/>
        <v>3.5</v>
      </c>
      <c r="OQ5" s="1638">
        <v>5</v>
      </c>
      <c r="OR5" s="1610">
        <v>5</v>
      </c>
      <c r="OS5" s="1511">
        <f t="shared" si="239"/>
        <v>11</v>
      </c>
      <c r="OT5" s="1070">
        <f t="shared" si="240"/>
        <v>3.2272727272727271</v>
      </c>
    </row>
    <row r="6" spans="1:410" ht="21.75" customHeight="1" x14ac:dyDescent="0.25">
      <c r="A6" s="33">
        <v>7</v>
      </c>
      <c r="B6" s="33" t="s">
        <v>471</v>
      </c>
      <c r="C6" s="70" t="s">
        <v>494</v>
      </c>
      <c r="D6" s="75" t="s">
        <v>81</v>
      </c>
      <c r="E6" s="79" t="s">
        <v>495</v>
      </c>
      <c r="F6" s="20"/>
      <c r="G6" s="71" t="s">
        <v>496</v>
      </c>
      <c r="H6" s="66" t="s">
        <v>34</v>
      </c>
      <c r="I6" s="122" t="s">
        <v>84</v>
      </c>
      <c r="J6" s="126">
        <v>6.3</v>
      </c>
      <c r="K6" s="1329" t="str">
        <f t="shared" si="0"/>
        <v>6.3</v>
      </c>
      <c r="L6" s="10" t="str">
        <f t="shared" si="1"/>
        <v>C</v>
      </c>
      <c r="M6" s="8">
        <f t="shared" si="2"/>
        <v>2</v>
      </c>
      <c r="N6" s="208" t="str">
        <f t="shared" si="3"/>
        <v>2.0</v>
      </c>
      <c r="O6" s="126">
        <v>6.5</v>
      </c>
      <c r="P6" s="1329" t="str">
        <f t="shared" si="4"/>
        <v>6.5</v>
      </c>
      <c r="Q6" s="10" t="str">
        <f t="shared" si="5"/>
        <v>C+</v>
      </c>
      <c r="R6" s="8">
        <f t="shared" si="6"/>
        <v>2.5</v>
      </c>
      <c r="S6" s="208" t="str">
        <f t="shared" si="7"/>
        <v>2.5</v>
      </c>
      <c r="T6" s="115">
        <v>6</v>
      </c>
      <c r="U6" s="4">
        <v>6</v>
      </c>
      <c r="V6" s="5"/>
      <c r="W6" s="6">
        <f t="shared" si="8"/>
        <v>6</v>
      </c>
      <c r="X6" s="7">
        <f t="shared" si="9"/>
        <v>6</v>
      </c>
      <c r="Y6" s="791" t="str">
        <f t="shared" si="10"/>
        <v>6.0</v>
      </c>
      <c r="Z6" s="10" t="str">
        <f t="shared" si="11"/>
        <v>C</v>
      </c>
      <c r="AA6" s="8">
        <f t="shared" si="12"/>
        <v>2</v>
      </c>
      <c r="AB6" s="8" t="str">
        <f t="shared" si="13"/>
        <v>2.0</v>
      </c>
      <c r="AC6" s="12">
        <v>2</v>
      </c>
      <c r="AD6" s="311">
        <v>2</v>
      </c>
      <c r="AE6" s="130">
        <v>7.8</v>
      </c>
      <c r="AF6" s="4">
        <v>6</v>
      </c>
      <c r="AG6" s="5"/>
      <c r="AH6" s="6">
        <f t="shared" si="14"/>
        <v>6.7</v>
      </c>
      <c r="AI6" s="7">
        <f t="shared" si="15"/>
        <v>6.7</v>
      </c>
      <c r="AJ6" s="791" t="str">
        <f t="shared" si="16"/>
        <v>6.7</v>
      </c>
      <c r="AK6" s="10" t="str">
        <f t="shared" si="17"/>
        <v>C+</v>
      </c>
      <c r="AL6" s="8">
        <f t="shared" si="18"/>
        <v>2.5</v>
      </c>
      <c r="AM6" s="8" t="str">
        <f t="shared" si="19"/>
        <v>2.5</v>
      </c>
      <c r="AN6" s="12">
        <v>3</v>
      </c>
      <c r="AO6" s="110">
        <v>3</v>
      </c>
      <c r="AP6" s="115">
        <v>6.8</v>
      </c>
      <c r="AQ6" s="345">
        <v>7</v>
      </c>
      <c r="AR6" s="341"/>
      <c r="AS6" s="6">
        <f t="shared" si="20"/>
        <v>6.9</v>
      </c>
      <c r="AT6" s="7">
        <f t="shared" si="21"/>
        <v>6.9</v>
      </c>
      <c r="AU6" s="791" t="str">
        <f t="shared" si="22"/>
        <v>6.9</v>
      </c>
      <c r="AV6" s="10" t="str">
        <f t="shared" si="23"/>
        <v>C+</v>
      </c>
      <c r="AW6" s="8">
        <f t="shared" si="24"/>
        <v>2.5</v>
      </c>
      <c r="AX6" s="8" t="str">
        <f t="shared" si="25"/>
        <v>2.5</v>
      </c>
      <c r="AY6" s="12">
        <v>4</v>
      </c>
      <c r="AZ6" s="110">
        <v>4</v>
      </c>
      <c r="BA6" s="285">
        <v>5</v>
      </c>
      <c r="BB6" s="244">
        <v>8</v>
      </c>
      <c r="BC6" s="244"/>
      <c r="BD6" s="6">
        <f t="shared" si="26"/>
        <v>6.8</v>
      </c>
      <c r="BE6" s="7">
        <f t="shared" si="27"/>
        <v>6.8</v>
      </c>
      <c r="BF6" s="791" t="str">
        <f t="shared" si="28"/>
        <v>6.8</v>
      </c>
      <c r="BG6" s="10" t="str">
        <f t="shared" si="29"/>
        <v>C+</v>
      </c>
      <c r="BH6" s="8">
        <f t="shared" si="30"/>
        <v>2.5</v>
      </c>
      <c r="BI6" s="8" t="str">
        <f t="shared" si="31"/>
        <v>2.5</v>
      </c>
      <c r="BJ6" s="12">
        <v>3</v>
      </c>
      <c r="BK6" s="110">
        <v>3</v>
      </c>
      <c r="BL6" s="243">
        <v>7.8</v>
      </c>
      <c r="BM6" s="334">
        <v>5</v>
      </c>
      <c r="BN6" s="334"/>
      <c r="BO6" s="6">
        <f t="shared" si="32"/>
        <v>6.1</v>
      </c>
      <c r="BP6" s="7">
        <f t="shared" si="33"/>
        <v>6.1</v>
      </c>
      <c r="BQ6" s="791" t="str">
        <f t="shared" si="34"/>
        <v>6.1</v>
      </c>
      <c r="BR6" s="10" t="str">
        <f t="shared" si="35"/>
        <v>C</v>
      </c>
      <c r="BS6" s="8">
        <f t="shared" si="36"/>
        <v>2</v>
      </c>
      <c r="BT6" s="8" t="str">
        <f t="shared" si="37"/>
        <v>2.0</v>
      </c>
      <c r="BU6" s="12">
        <v>2</v>
      </c>
      <c r="BV6" s="110">
        <v>2</v>
      </c>
      <c r="BW6" s="243">
        <v>7.7</v>
      </c>
      <c r="BX6" s="334">
        <v>9</v>
      </c>
      <c r="BY6" s="334"/>
      <c r="BZ6" s="6">
        <f t="shared" si="38"/>
        <v>8.5</v>
      </c>
      <c r="CA6" s="7">
        <f t="shared" si="39"/>
        <v>8.5</v>
      </c>
      <c r="CB6" s="791" t="str">
        <f t="shared" si="40"/>
        <v>8.5</v>
      </c>
      <c r="CC6" s="10" t="str">
        <f t="shared" si="41"/>
        <v>A</v>
      </c>
      <c r="CD6" s="8">
        <f t="shared" si="42"/>
        <v>4</v>
      </c>
      <c r="CE6" s="8" t="str">
        <f t="shared" si="43"/>
        <v>4.0</v>
      </c>
      <c r="CF6" s="12">
        <v>2</v>
      </c>
      <c r="CG6" s="110">
        <v>2</v>
      </c>
      <c r="CH6" s="316">
        <v>7.2</v>
      </c>
      <c r="CI6" s="334">
        <v>7</v>
      </c>
      <c r="CJ6" s="334"/>
      <c r="CK6" s="6">
        <f t="shared" si="44"/>
        <v>7.1</v>
      </c>
      <c r="CL6" s="7">
        <f t="shared" si="45"/>
        <v>7.1</v>
      </c>
      <c r="CM6" s="791" t="str">
        <f t="shared" si="46"/>
        <v>7.1</v>
      </c>
      <c r="CN6" s="10" t="str">
        <f t="shared" si="47"/>
        <v>B</v>
      </c>
      <c r="CO6" s="8">
        <f t="shared" si="48"/>
        <v>3</v>
      </c>
      <c r="CP6" s="8" t="str">
        <f t="shared" si="49"/>
        <v>3.0</v>
      </c>
      <c r="CQ6" s="12">
        <v>3</v>
      </c>
      <c r="CR6" s="110">
        <v>3</v>
      </c>
      <c r="CS6" s="365">
        <f t="shared" si="50"/>
        <v>19</v>
      </c>
      <c r="CT6" s="363">
        <f t="shared" si="51"/>
        <v>2.6315789473684212</v>
      </c>
      <c r="CU6" s="355" t="str">
        <f t="shared" si="52"/>
        <v>2.63</v>
      </c>
      <c r="CV6" s="356" t="str">
        <f t="shared" si="53"/>
        <v>Lên lớp</v>
      </c>
      <c r="CW6" s="357">
        <f t="shared" si="54"/>
        <v>19</v>
      </c>
      <c r="CX6" s="358">
        <f t="shared" si="55"/>
        <v>2.6315789473684212</v>
      </c>
      <c r="CY6" s="356" t="str">
        <f t="shared" si="56"/>
        <v>Lên lớp</v>
      </c>
      <c r="DA6" s="285">
        <v>6.5</v>
      </c>
      <c r="DB6" s="244">
        <v>7</v>
      </c>
      <c r="DC6" s="244"/>
      <c r="DD6" s="6">
        <f t="shared" si="57"/>
        <v>6.8</v>
      </c>
      <c r="DE6" s="7">
        <f t="shared" si="58"/>
        <v>6.8</v>
      </c>
      <c r="DF6" s="791" t="str">
        <f t="shared" si="59"/>
        <v>6.8</v>
      </c>
      <c r="DG6" s="10" t="str">
        <f t="shared" si="60"/>
        <v>C+</v>
      </c>
      <c r="DH6" s="8">
        <f t="shared" si="61"/>
        <v>2.5</v>
      </c>
      <c r="DI6" s="8" t="str">
        <f t="shared" si="62"/>
        <v>2.5</v>
      </c>
      <c r="DJ6" s="12">
        <v>4</v>
      </c>
      <c r="DK6" s="110">
        <v>4</v>
      </c>
      <c r="DL6" s="243">
        <v>7.8</v>
      </c>
      <c r="DM6" s="334">
        <v>6</v>
      </c>
      <c r="DN6" s="334"/>
      <c r="DO6" s="6">
        <f t="shared" si="63"/>
        <v>6.7</v>
      </c>
      <c r="DP6" s="7">
        <f t="shared" si="64"/>
        <v>6.7</v>
      </c>
      <c r="DQ6" s="791" t="str">
        <f t="shared" si="65"/>
        <v>6.7</v>
      </c>
      <c r="DR6" s="10" t="str">
        <f t="shared" si="66"/>
        <v>C+</v>
      </c>
      <c r="DS6" s="8">
        <f t="shared" si="67"/>
        <v>2.5</v>
      </c>
      <c r="DT6" s="8" t="str">
        <f t="shared" si="68"/>
        <v>2.5</v>
      </c>
      <c r="DU6" s="12">
        <v>2</v>
      </c>
      <c r="DV6" s="110">
        <v>2</v>
      </c>
      <c r="DW6" s="243">
        <v>6.3</v>
      </c>
      <c r="DX6" s="244">
        <v>4</v>
      </c>
      <c r="DY6" s="244"/>
      <c r="DZ6" s="6">
        <f t="shared" si="69"/>
        <v>4.9000000000000004</v>
      </c>
      <c r="EA6" s="7">
        <f t="shared" si="70"/>
        <v>4.9000000000000004</v>
      </c>
      <c r="EB6" s="791" t="str">
        <f t="shared" si="71"/>
        <v>4.9</v>
      </c>
      <c r="EC6" s="10" t="str">
        <f t="shared" si="72"/>
        <v>D</v>
      </c>
      <c r="ED6" s="8">
        <f t="shared" si="73"/>
        <v>1</v>
      </c>
      <c r="EE6" s="8" t="str">
        <f t="shared" si="74"/>
        <v>1.0</v>
      </c>
      <c r="EF6" s="12">
        <v>2</v>
      </c>
      <c r="EG6" s="110">
        <v>2</v>
      </c>
      <c r="EH6" s="243">
        <v>5.7</v>
      </c>
      <c r="EI6" s="244">
        <v>7</v>
      </c>
      <c r="EJ6" s="244"/>
      <c r="EK6" s="6">
        <f t="shared" si="75"/>
        <v>6.5</v>
      </c>
      <c r="EL6" s="7">
        <f t="shared" si="76"/>
        <v>6.5</v>
      </c>
      <c r="EM6" s="791" t="str">
        <f t="shared" si="77"/>
        <v>6.5</v>
      </c>
      <c r="EN6" s="10" t="str">
        <f t="shared" si="78"/>
        <v>C+</v>
      </c>
      <c r="EO6" s="8">
        <f t="shared" si="79"/>
        <v>2.5</v>
      </c>
      <c r="EP6" s="8" t="str">
        <f t="shared" si="80"/>
        <v>2.5</v>
      </c>
      <c r="EQ6" s="12">
        <v>4</v>
      </c>
      <c r="ER6" s="110">
        <v>4</v>
      </c>
      <c r="ES6" s="285">
        <v>5.2</v>
      </c>
      <c r="ET6" s="244">
        <v>5</v>
      </c>
      <c r="EU6" s="244"/>
      <c r="EV6" s="6">
        <f t="shared" si="81"/>
        <v>5.0999999999999996</v>
      </c>
      <c r="EW6" s="7">
        <f t="shared" si="82"/>
        <v>5.0999999999999996</v>
      </c>
      <c r="EX6" s="791" t="str">
        <f t="shared" si="83"/>
        <v>5.1</v>
      </c>
      <c r="EY6" s="10" t="str">
        <f t="shared" si="84"/>
        <v>D+</v>
      </c>
      <c r="EZ6" s="8">
        <f t="shared" si="85"/>
        <v>1.5</v>
      </c>
      <c r="FA6" s="8" t="str">
        <f t="shared" si="86"/>
        <v>1.5</v>
      </c>
      <c r="FB6" s="12">
        <v>2</v>
      </c>
      <c r="FC6" s="110">
        <v>2</v>
      </c>
      <c r="FD6" s="243">
        <v>6.8</v>
      </c>
      <c r="FE6" s="334"/>
      <c r="FF6" s="244">
        <v>8</v>
      </c>
      <c r="FG6" s="6">
        <f t="shared" si="87"/>
        <v>2.7</v>
      </c>
      <c r="FH6" s="7">
        <f t="shared" si="88"/>
        <v>7.5</v>
      </c>
      <c r="FI6" s="791" t="str">
        <f t="shared" si="89"/>
        <v>7.5</v>
      </c>
      <c r="FJ6" s="10" t="str">
        <f t="shared" si="90"/>
        <v>B</v>
      </c>
      <c r="FK6" s="8">
        <f t="shared" si="91"/>
        <v>3</v>
      </c>
      <c r="FL6" s="8" t="str">
        <f t="shared" si="92"/>
        <v>3.0</v>
      </c>
      <c r="FM6" s="12">
        <v>2</v>
      </c>
      <c r="FN6" s="110">
        <v>2</v>
      </c>
      <c r="FO6" s="243">
        <v>7</v>
      </c>
      <c r="FP6" s="244">
        <v>8</v>
      </c>
      <c r="FQ6" s="244"/>
      <c r="FR6" s="6">
        <f t="shared" si="93"/>
        <v>7.6</v>
      </c>
      <c r="FS6" s="7">
        <f t="shared" si="94"/>
        <v>7.6</v>
      </c>
      <c r="FT6" s="791" t="str">
        <f t="shared" si="95"/>
        <v>7.6</v>
      </c>
      <c r="FU6" s="10" t="str">
        <f t="shared" si="96"/>
        <v>B</v>
      </c>
      <c r="FV6" s="8">
        <f t="shared" si="97"/>
        <v>3</v>
      </c>
      <c r="FW6" s="8" t="str">
        <f t="shared" si="98"/>
        <v>3.0</v>
      </c>
      <c r="FX6" s="12">
        <v>2</v>
      </c>
      <c r="FY6" s="110">
        <v>2</v>
      </c>
      <c r="FZ6" s="243">
        <v>7.4</v>
      </c>
      <c r="GA6" s="244">
        <v>7</v>
      </c>
      <c r="GB6" s="244"/>
      <c r="GC6" s="6">
        <f t="shared" si="99"/>
        <v>7.2</v>
      </c>
      <c r="GD6" s="7">
        <f t="shared" si="100"/>
        <v>7.2</v>
      </c>
      <c r="GE6" s="791" t="str">
        <f t="shared" si="101"/>
        <v>7.2</v>
      </c>
      <c r="GF6" s="10" t="str">
        <f t="shared" si="102"/>
        <v>B</v>
      </c>
      <c r="GG6" s="8">
        <f t="shared" si="103"/>
        <v>3</v>
      </c>
      <c r="GH6" s="8" t="str">
        <f t="shared" si="104"/>
        <v>3.0</v>
      </c>
      <c r="GI6" s="12">
        <v>2</v>
      </c>
      <c r="GJ6" s="110">
        <v>2</v>
      </c>
      <c r="GK6" s="365">
        <f t="shared" si="105"/>
        <v>20</v>
      </c>
      <c r="GL6" s="354">
        <f t="shared" si="106"/>
        <v>2.4</v>
      </c>
      <c r="GM6" s="355" t="str">
        <f t="shared" si="107"/>
        <v>2.40</v>
      </c>
      <c r="GN6" s="344" t="str">
        <f t="shared" si="108"/>
        <v>Lên lớp</v>
      </c>
      <c r="GO6" s="559">
        <f t="shared" si="109"/>
        <v>39</v>
      </c>
      <c r="GP6" s="354">
        <f t="shared" si="110"/>
        <v>2.5128205128205128</v>
      </c>
      <c r="GQ6" s="355" t="str">
        <f t="shared" si="111"/>
        <v>2.51</v>
      </c>
      <c r="GR6" s="675">
        <f t="shared" si="112"/>
        <v>39</v>
      </c>
      <c r="GS6" s="789">
        <f t="shared" si="118"/>
        <v>6.7128205128205121</v>
      </c>
      <c r="GT6" s="561">
        <f t="shared" si="113"/>
        <v>2.5128205128205128</v>
      </c>
      <c r="GU6" s="678" t="str">
        <f t="shared" si="114"/>
        <v>Lên lớp</v>
      </c>
      <c r="GV6" s="113"/>
      <c r="GW6" s="706">
        <v>6.7</v>
      </c>
      <c r="GX6" s="420">
        <v>7</v>
      </c>
      <c r="GY6" s="420"/>
      <c r="GZ6" s="6">
        <f t="shared" si="119"/>
        <v>6.9</v>
      </c>
      <c r="HA6" s="104">
        <f t="shared" si="120"/>
        <v>6.9</v>
      </c>
      <c r="HB6" s="784" t="str">
        <f t="shared" si="121"/>
        <v>6.9</v>
      </c>
      <c r="HC6" s="540" t="str">
        <f t="shared" si="122"/>
        <v>C+</v>
      </c>
      <c r="HD6" s="539">
        <f t="shared" si="123"/>
        <v>2.5</v>
      </c>
      <c r="HE6" s="539" t="str">
        <f t="shared" si="124"/>
        <v>2.5</v>
      </c>
      <c r="HF6" s="12">
        <v>2</v>
      </c>
      <c r="HG6" s="110">
        <v>2</v>
      </c>
      <c r="HH6" s="706">
        <v>7.6</v>
      </c>
      <c r="HI6" s="699">
        <v>7</v>
      </c>
      <c r="HJ6" s="699"/>
      <c r="HK6" s="6">
        <f t="shared" si="125"/>
        <v>7.2</v>
      </c>
      <c r="HL6" s="104">
        <f t="shared" si="126"/>
        <v>7.2</v>
      </c>
      <c r="HM6" s="784" t="str">
        <f t="shared" si="127"/>
        <v>7.2</v>
      </c>
      <c r="HN6" s="540" t="str">
        <f t="shared" si="128"/>
        <v>B</v>
      </c>
      <c r="HO6" s="539">
        <f t="shared" si="129"/>
        <v>3</v>
      </c>
      <c r="HP6" s="539" t="str">
        <f t="shared" si="130"/>
        <v>3.0</v>
      </c>
      <c r="HQ6" s="12">
        <v>3</v>
      </c>
      <c r="HR6" s="110">
        <v>3</v>
      </c>
      <c r="HS6" s="316">
        <v>7.4</v>
      </c>
      <c r="HT6" s="834">
        <v>9</v>
      </c>
      <c r="HU6" s="420"/>
      <c r="HV6" s="6">
        <f t="shared" si="131"/>
        <v>8.4</v>
      </c>
      <c r="HW6" s="104">
        <f t="shared" si="132"/>
        <v>8.4</v>
      </c>
      <c r="HX6" s="784" t="str">
        <f t="shared" si="133"/>
        <v>8.4</v>
      </c>
      <c r="HY6" s="540" t="str">
        <f t="shared" si="134"/>
        <v>B+</v>
      </c>
      <c r="HZ6" s="539">
        <f t="shared" si="135"/>
        <v>3.5</v>
      </c>
      <c r="IA6" s="539" t="str">
        <f t="shared" si="136"/>
        <v>3.5</v>
      </c>
      <c r="IB6" s="12">
        <v>2</v>
      </c>
      <c r="IC6" s="110">
        <v>2</v>
      </c>
      <c r="ID6" s="706">
        <v>5.6</v>
      </c>
      <c r="IE6" s="420">
        <v>6</v>
      </c>
      <c r="IF6" s="420"/>
      <c r="IG6" s="6">
        <f t="shared" si="137"/>
        <v>5.8</v>
      </c>
      <c r="IH6" s="104">
        <f t="shared" si="138"/>
        <v>5.8</v>
      </c>
      <c r="II6" s="784" t="str">
        <f t="shared" si="139"/>
        <v>5.8</v>
      </c>
      <c r="IJ6" s="540" t="str">
        <f t="shared" si="140"/>
        <v>C</v>
      </c>
      <c r="IK6" s="539">
        <f t="shared" si="141"/>
        <v>2</v>
      </c>
      <c r="IL6" s="539" t="str">
        <f t="shared" si="142"/>
        <v>2.0</v>
      </c>
      <c r="IM6" s="12">
        <v>4</v>
      </c>
      <c r="IN6" s="110">
        <v>4</v>
      </c>
      <c r="IO6" s="316">
        <v>6.8</v>
      </c>
      <c r="IP6" s="420">
        <v>7</v>
      </c>
      <c r="IQ6" s="420"/>
      <c r="IR6" s="6">
        <f t="shared" si="143"/>
        <v>6.9</v>
      </c>
      <c r="IS6" s="104">
        <f t="shared" si="144"/>
        <v>6.9</v>
      </c>
      <c r="IT6" s="784" t="str">
        <f t="shared" si="145"/>
        <v>6.9</v>
      </c>
      <c r="IU6" s="540" t="str">
        <f t="shared" si="146"/>
        <v>C+</v>
      </c>
      <c r="IV6" s="539">
        <f t="shared" si="147"/>
        <v>2.5</v>
      </c>
      <c r="IW6" s="539" t="str">
        <f t="shared" si="148"/>
        <v>2.5</v>
      </c>
      <c r="IX6" s="12">
        <v>2</v>
      </c>
      <c r="IY6" s="110">
        <v>2</v>
      </c>
      <c r="IZ6" s="706">
        <v>6.6</v>
      </c>
      <c r="JA6" s="699">
        <v>5</v>
      </c>
      <c r="JB6" s="699"/>
      <c r="JC6" s="6">
        <f t="shared" si="149"/>
        <v>5.6</v>
      </c>
      <c r="JD6" s="104">
        <f t="shared" si="150"/>
        <v>5.6</v>
      </c>
      <c r="JE6" s="784" t="str">
        <f t="shared" si="151"/>
        <v>5.6</v>
      </c>
      <c r="JF6" s="540" t="str">
        <f t="shared" si="152"/>
        <v>C</v>
      </c>
      <c r="JG6" s="539">
        <f t="shared" si="153"/>
        <v>2</v>
      </c>
      <c r="JH6" s="539" t="str">
        <f t="shared" si="154"/>
        <v>2.0</v>
      </c>
      <c r="JI6" s="12">
        <v>2</v>
      </c>
      <c r="JJ6" s="110">
        <v>2</v>
      </c>
      <c r="JK6" s="316">
        <v>6</v>
      </c>
      <c r="JL6" s="420">
        <v>1</v>
      </c>
      <c r="JM6" s="420">
        <v>4</v>
      </c>
      <c r="JN6" s="6">
        <f t="shared" si="155"/>
        <v>3</v>
      </c>
      <c r="JO6" s="104">
        <f t="shared" si="156"/>
        <v>4.8</v>
      </c>
      <c r="JP6" s="784" t="str">
        <f t="shared" si="157"/>
        <v>4.8</v>
      </c>
      <c r="JQ6" s="540" t="str">
        <f t="shared" si="158"/>
        <v>D</v>
      </c>
      <c r="JR6" s="539">
        <f t="shared" si="159"/>
        <v>1</v>
      </c>
      <c r="JS6" s="539" t="str">
        <f t="shared" si="160"/>
        <v>1.0</v>
      </c>
      <c r="JT6" s="12">
        <v>3</v>
      </c>
      <c r="JU6" s="110">
        <v>3</v>
      </c>
      <c r="JV6" s="706">
        <v>7</v>
      </c>
      <c r="JW6" s="699">
        <v>9</v>
      </c>
      <c r="JX6" s="699"/>
      <c r="JY6" s="900">
        <f t="shared" si="161"/>
        <v>8.1999999999999993</v>
      </c>
      <c r="JZ6" s="902">
        <f t="shared" si="162"/>
        <v>8.1999999999999993</v>
      </c>
      <c r="KA6" s="904" t="str">
        <f t="shared" si="163"/>
        <v>8.2</v>
      </c>
      <c r="KB6" s="906" t="str">
        <f t="shared" si="164"/>
        <v>B+</v>
      </c>
      <c r="KC6" s="908">
        <f t="shared" si="165"/>
        <v>3.5</v>
      </c>
      <c r="KD6" s="908" t="str">
        <f t="shared" si="166"/>
        <v>3.5</v>
      </c>
      <c r="KE6" s="729">
        <v>2</v>
      </c>
      <c r="KF6" s="910">
        <v>2</v>
      </c>
      <c r="KG6" s="920">
        <f t="shared" si="167"/>
        <v>20</v>
      </c>
      <c r="KH6" s="922">
        <f t="shared" si="168"/>
        <v>2.4</v>
      </c>
      <c r="KI6" s="924" t="str">
        <f t="shared" si="169"/>
        <v>2.40</v>
      </c>
      <c r="KJ6" s="928" t="str">
        <f t="shared" si="170"/>
        <v>Lên lớp</v>
      </c>
      <c r="KK6" s="931">
        <f t="shared" si="171"/>
        <v>59</v>
      </c>
      <c r="KL6" s="922">
        <f t="shared" si="172"/>
        <v>2.4745762711864407</v>
      </c>
      <c r="KM6" s="924" t="str">
        <f t="shared" si="173"/>
        <v>2.47</v>
      </c>
      <c r="KN6" s="932">
        <f t="shared" si="174"/>
        <v>20</v>
      </c>
      <c r="KO6" s="840">
        <f t="shared" si="175"/>
        <v>6.5600000000000005</v>
      </c>
      <c r="KP6" s="933">
        <f t="shared" si="176"/>
        <v>2.4</v>
      </c>
      <c r="KQ6" s="934">
        <f t="shared" si="177"/>
        <v>59</v>
      </c>
      <c r="KR6" s="935">
        <f t="shared" si="178"/>
        <v>6.6610169491525424</v>
      </c>
      <c r="KS6" s="936">
        <f t="shared" si="179"/>
        <v>2.4745762711864407</v>
      </c>
      <c r="KT6" s="928" t="str">
        <f t="shared" si="180"/>
        <v>Lên lớp</v>
      </c>
      <c r="KU6" s="712"/>
      <c r="KV6" s="706">
        <v>5.6</v>
      </c>
      <c r="KW6" s="838"/>
      <c r="KX6" s="420">
        <v>4</v>
      </c>
      <c r="KY6" s="900">
        <f t="shared" si="181"/>
        <v>2.2000000000000002</v>
      </c>
      <c r="KZ6" s="902">
        <f t="shared" si="182"/>
        <v>4.5999999999999996</v>
      </c>
      <c r="LA6" s="904" t="str">
        <f t="shared" si="183"/>
        <v>4.6</v>
      </c>
      <c r="LB6" s="906" t="str">
        <f t="shared" si="184"/>
        <v>D</v>
      </c>
      <c r="LC6" s="908">
        <f t="shared" si="185"/>
        <v>1</v>
      </c>
      <c r="LD6" s="908" t="str">
        <f t="shared" si="186"/>
        <v>1.0</v>
      </c>
      <c r="LE6" s="729">
        <v>2</v>
      </c>
      <c r="LF6" s="910">
        <v>2</v>
      </c>
      <c r="LG6" s="848">
        <v>7.3</v>
      </c>
      <c r="LH6" s="420">
        <v>7</v>
      </c>
      <c r="LI6" s="420"/>
      <c r="LJ6" s="900">
        <f t="shared" si="187"/>
        <v>7.1</v>
      </c>
      <c r="LK6" s="902">
        <f t="shared" si="188"/>
        <v>7.1</v>
      </c>
      <c r="LL6" s="904" t="str">
        <f t="shared" si="189"/>
        <v>7.1</v>
      </c>
      <c r="LM6" s="906" t="str">
        <f t="shared" si="190"/>
        <v>B</v>
      </c>
      <c r="LN6" s="908">
        <f t="shared" si="191"/>
        <v>3</v>
      </c>
      <c r="LO6" s="908" t="str">
        <f t="shared" si="192"/>
        <v>3.0</v>
      </c>
      <c r="LP6" s="729">
        <v>2</v>
      </c>
      <c r="LQ6" s="910">
        <v>2</v>
      </c>
      <c r="LR6" s="1111">
        <v>7.3</v>
      </c>
      <c r="LS6" s="420">
        <v>6</v>
      </c>
      <c r="LT6" s="420"/>
      <c r="LU6" s="900">
        <f t="shared" si="193"/>
        <v>6.5</v>
      </c>
      <c r="LV6" s="902">
        <f t="shared" si="194"/>
        <v>6.5</v>
      </c>
      <c r="LW6" s="1043" t="str">
        <f t="shared" si="195"/>
        <v>6.5</v>
      </c>
      <c r="LX6" s="906" t="str">
        <f t="shared" si="196"/>
        <v>C+</v>
      </c>
      <c r="LY6" s="908">
        <f t="shared" si="197"/>
        <v>2.5</v>
      </c>
      <c r="LZ6" s="908" t="str">
        <f t="shared" si="198"/>
        <v>2.5</v>
      </c>
      <c r="MA6" s="729">
        <v>3</v>
      </c>
      <c r="MB6" s="910">
        <v>3</v>
      </c>
      <c r="MC6" s="1115">
        <v>8</v>
      </c>
      <c r="MD6" s="420">
        <v>8</v>
      </c>
      <c r="ME6" s="420"/>
      <c r="MF6" s="900">
        <f t="shared" si="199"/>
        <v>8</v>
      </c>
      <c r="MG6" s="902">
        <f t="shared" si="200"/>
        <v>8</v>
      </c>
      <c r="MH6" s="1043" t="str">
        <f t="shared" si="201"/>
        <v>8.0</v>
      </c>
      <c r="MI6" s="906" t="str">
        <f t="shared" si="202"/>
        <v>B+</v>
      </c>
      <c r="MJ6" s="908">
        <f t="shared" si="203"/>
        <v>3.5</v>
      </c>
      <c r="MK6" s="908" t="str">
        <f t="shared" si="204"/>
        <v>3.5</v>
      </c>
      <c r="ML6" s="729">
        <v>2</v>
      </c>
      <c r="MM6" s="910">
        <v>2</v>
      </c>
      <c r="MN6" s="706">
        <v>7.4</v>
      </c>
      <c r="MO6" s="420">
        <v>6</v>
      </c>
      <c r="MP6" s="420"/>
      <c r="MQ6" s="900">
        <f t="shared" si="205"/>
        <v>6.6</v>
      </c>
      <c r="MR6" s="902">
        <f t="shared" si="206"/>
        <v>6.6</v>
      </c>
      <c r="MS6" s="904" t="str">
        <f t="shared" si="207"/>
        <v>6.6</v>
      </c>
      <c r="MT6" s="906" t="str">
        <f t="shared" si="115"/>
        <v>C+</v>
      </c>
      <c r="MU6" s="908">
        <f t="shared" si="116"/>
        <v>2.5</v>
      </c>
      <c r="MV6" s="908" t="str">
        <f t="shared" si="117"/>
        <v>2.5</v>
      </c>
      <c r="MW6" s="729">
        <v>2</v>
      </c>
      <c r="MX6" s="910">
        <v>2</v>
      </c>
      <c r="MY6" s="706">
        <v>7.1</v>
      </c>
      <c r="MZ6" s="420">
        <v>7</v>
      </c>
      <c r="NA6" s="297"/>
      <c r="NB6" s="900">
        <f t="shared" si="208"/>
        <v>7</v>
      </c>
      <c r="NC6" s="902">
        <f t="shared" si="209"/>
        <v>7</v>
      </c>
      <c r="ND6" s="1043" t="str">
        <f t="shared" si="210"/>
        <v>7.0</v>
      </c>
      <c r="NE6" s="906" t="str">
        <f t="shared" si="211"/>
        <v>B</v>
      </c>
      <c r="NF6" s="908">
        <f t="shared" si="212"/>
        <v>3</v>
      </c>
      <c r="NG6" s="908" t="str">
        <f t="shared" si="213"/>
        <v>3.0</v>
      </c>
      <c r="NH6" s="729">
        <v>4</v>
      </c>
      <c r="NI6" s="910">
        <v>4</v>
      </c>
      <c r="NJ6" s="1069">
        <f t="shared" si="214"/>
        <v>15</v>
      </c>
      <c r="NK6" s="1070">
        <f t="shared" si="215"/>
        <v>2.6333333333333333</v>
      </c>
      <c r="NL6" s="1071" t="str">
        <f t="shared" si="216"/>
        <v>2.63</v>
      </c>
      <c r="NM6" s="1072" t="str">
        <f t="shared" si="217"/>
        <v>Lên lớp</v>
      </c>
      <c r="NN6" s="1073">
        <f t="shared" si="218"/>
        <v>74</v>
      </c>
      <c r="NO6" s="1070">
        <f t="shared" si="219"/>
        <v>2.5067567567567566</v>
      </c>
      <c r="NP6" s="1071" t="str">
        <f t="shared" si="220"/>
        <v>2.51</v>
      </c>
      <c r="NQ6" s="1074">
        <f t="shared" si="221"/>
        <v>15</v>
      </c>
      <c r="NR6" s="1075">
        <f t="shared" si="222"/>
        <v>2.6333333333333333</v>
      </c>
      <c r="NS6" s="1075">
        <f t="shared" si="223"/>
        <v>6.6733333333333329</v>
      </c>
      <c r="NT6" s="1076">
        <f t="shared" si="224"/>
        <v>74</v>
      </c>
      <c r="NU6" s="1079">
        <f t="shared" si="225"/>
        <v>6.6635135135135135</v>
      </c>
      <c r="NV6" s="1077">
        <f t="shared" si="226"/>
        <v>2.5067567567567566</v>
      </c>
      <c r="NW6" s="1072" t="str">
        <f t="shared" si="227"/>
        <v>Lên lớp</v>
      </c>
      <c r="NY6" s="1514">
        <v>7.2</v>
      </c>
      <c r="NZ6" s="1517">
        <v>7</v>
      </c>
      <c r="OA6" s="1335"/>
      <c r="OB6" s="1413">
        <f t="shared" si="228"/>
        <v>7.1</v>
      </c>
      <c r="OC6" s="1414">
        <f t="shared" si="229"/>
        <v>7.1</v>
      </c>
      <c r="OD6" s="1609" t="str">
        <f t="shared" si="230"/>
        <v>7.1</v>
      </c>
      <c r="OE6" s="1416" t="str">
        <f t="shared" si="231"/>
        <v>B</v>
      </c>
      <c r="OF6" s="1417">
        <f t="shared" si="232"/>
        <v>3</v>
      </c>
      <c r="OG6" s="1417" t="str">
        <f t="shared" si="233"/>
        <v>3.0</v>
      </c>
      <c r="OH6" s="1419">
        <v>6</v>
      </c>
      <c r="OI6" s="1610">
        <v>6</v>
      </c>
      <c r="OJ6" s="1337">
        <v>7</v>
      </c>
      <c r="OK6" s="1335">
        <v>7</v>
      </c>
      <c r="OL6" s="1634">
        <f t="shared" si="234"/>
        <v>7</v>
      </c>
      <c r="OM6" s="1635" t="str">
        <f t="shared" si="235"/>
        <v>7.0</v>
      </c>
      <c r="ON6" s="1636" t="str">
        <f t="shared" si="236"/>
        <v>B</v>
      </c>
      <c r="OO6" s="1637">
        <f t="shared" si="237"/>
        <v>3</v>
      </c>
      <c r="OP6" s="1637" t="str">
        <f t="shared" si="238"/>
        <v>3.0</v>
      </c>
      <c r="OQ6" s="1638">
        <v>5</v>
      </c>
      <c r="OR6" s="1610">
        <v>5</v>
      </c>
      <c r="OS6" s="1511">
        <f t="shared" si="239"/>
        <v>11</v>
      </c>
      <c r="OT6" s="1070">
        <f t="shared" si="240"/>
        <v>3</v>
      </c>
    </row>
    <row r="7" spans="1:410" ht="21.75" customHeight="1" x14ac:dyDescent="0.25">
      <c r="A7" s="33">
        <v>8</v>
      </c>
      <c r="B7" s="33" t="s">
        <v>471</v>
      </c>
      <c r="C7" s="70" t="s">
        <v>497</v>
      </c>
      <c r="D7" s="76" t="s">
        <v>498</v>
      </c>
      <c r="E7" s="80" t="s">
        <v>495</v>
      </c>
      <c r="F7" s="20"/>
      <c r="G7" s="71" t="s">
        <v>499</v>
      </c>
      <c r="H7" s="66" t="s">
        <v>34</v>
      </c>
      <c r="I7" s="122" t="s">
        <v>84</v>
      </c>
      <c r="J7" s="126">
        <v>6</v>
      </c>
      <c r="K7" s="1329" t="str">
        <f t="shared" si="0"/>
        <v>6.0</v>
      </c>
      <c r="L7" s="10" t="str">
        <f t="shared" si="1"/>
        <v>C</v>
      </c>
      <c r="M7" s="8">
        <f t="shared" si="2"/>
        <v>2</v>
      </c>
      <c r="N7" s="208" t="str">
        <f t="shared" si="3"/>
        <v>2.0</v>
      </c>
      <c r="O7" s="126" t="s">
        <v>1640</v>
      </c>
      <c r="P7" s="1329" t="str">
        <f t="shared" si="4"/>
        <v>CC</v>
      </c>
      <c r="Q7" s="10" t="str">
        <f t="shared" si="5"/>
        <v>A</v>
      </c>
      <c r="R7" s="8">
        <f t="shared" si="6"/>
        <v>4</v>
      </c>
      <c r="S7" s="208" t="str">
        <f t="shared" si="7"/>
        <v>4.0</v>
      </c>
      <c r="T7" s="115">
        <v>6.2</v>
      </c>
      <c r="U7" s="4">
        <v>6</v>
      </c>
      <c r="V7" s="5"/>
      <c r="W7" s="6">
        <f t="shared" si="8"/>
        <v>6.1</v>
      </c>
      <c r="X7" s="7">
        <f t="shared" si="9"/>
        <v>6.1</v>
      </c>
      <c r="Y7" s="791" t="str">
        <f t="shared" si="10"/>
        <v>6.1</v>
      </c>
      <c r="Z7" s="10" t="str">
        <f t="shared" si="11"/>
        <v>C</v>
      </c>
      <c r="AA7" s="8">
        <f t="shared" si="12"/>
        <v>2</v>
      </c>
      <c r="AB7" s="8" t="str">
        <f t="shared" si="13"/>
        <v>2.0</v>
      </c>
      <c r="AC7" s="12">
        <v>2</v>
      </c>
      <c r="AD7" s="311">
        <v>2</v>
      </c>
      <c r="AE7" s="130">
        <v>8.5</v>
      </c>
      <c r="AF7" s="4">
        <v>8</v>
      </c>
      <c r="AG7" s="5"/>
      <c r="AH7" s="6">
        <f t="shared" si="14"/>
        <v>8.1999999999999993</v>
      </c>
      <c r="AI7" s="7">
        <f t="shared" si="15"/>
        <v>8.1999999999999993</v>
      </c>
      <c r="AJ7" s="791" t="str">
        <f t="shared" si="16"/>
        <v>8.2</v>
      </c>
      <c r="AK7" s="10" t="str">
        <f t="shared" si="17"/>
        <v>B+</v>
      </c>
      <c r="AL7" s="8">
        <f t="shared" si="18"/>
        <v>3.5</v>
      </c>
      <c r="AM7" s="8" t="str">
        <f t="shared" si="19"/>
        <v>3.5</v>
      </c>
      <c r="AN7" s="12">
        <v>3</v>
      </c>
      <c r="AO7" s="110">
        <v>3</v>
      </c>
      <c r="AP7" s="115">
        <v>8.1999999999999993</v>
      </c>
      <c r="AQ7" s="345">
        <v>7</v>
      </c>
      <c r="AR7" s="341"/>
      <c r="AS7" s="6">
        <f t="shared" si="20"/>
        <v>7.5</v>
      </c>
      <c r="AT7" s="7">
        <f t="shared" si="21"/>
        <v>7.5</v>
      </c>
      <c r="AU7" s="791" t="str">
        <f t="shared" si="22"/>
        <v>7.5</v>
      </c>
      <c r="AV7" s="10" t="str">
        <f t="shared" si="23"/>
        <v>B</v>
      </c>
      <c r="AW7" s="8">
        <f t="shared" si="24"/>
        <v>3</v>
      </c>
      <c r="AX7" s="8" t="str">
        <f t="shared" si="25"/>
        <v>3.0</v>
      </c>
      <c r="AY7" s="12">
        <v>4</v>
      </c>
      <c r="AZ7" s="110">
        <v>4</v>
      </c>
      <c r="BA7" s="285">
        <v>8.6999999999999993</v>
      </c>
      <c r="BB7" s="244">
        <v>8</v>
      </c>
      <c r="BC7" s="244"/>
      <c r="BD7" s="6">
        <f t="shared" si="26"/>
        <v>8.3000000000000007</v>
      </c>
      <c r="BE7" s="7">
        <f t="shared" si="27"/>
        <v>8.3000000000000007</v>
      </c>
      <c r="BF7" s="791" t="str">
        <f t="shared" si="28"/>
        <v>8.3</v>
      </c>
      <c r="BG7" s="10" t="str">
        <f t="shared" si="29"/>
        <v>B+</v>
      </c>
      <c r="BH7" s="8">
        <f t="shared" si="30"/>
        <v>3.5</v>
      </c>
      <c r="BI7" s="8" t="str">
        <f t="shared" si="31"/>
        <v>3.5</v>
      </c>
      <c r="BJ7" s="12">
        <v>3</v>
      </c>
      <c r="BK7" s="110">
        <v>3</v>
      </c>
      <c r="BL7" s="243">
        <v>7.4</v>
      </c>
      <c r="BM7" s="334">
        <v>6</v>
      </c>
      <c r="BN7" s="334"/>
      <c r="BO7" s="6">
        <f t="shared" si="32"/>
        <v>6.6</v>
      </c>
      <c r="BP7" s="7">
        <f t="shared" si="33"/>
        <v>6.6</v>
      </c>
      <c r="BQ7" s="791" t="str">
        <f t="shared" si="34"/>
        <v>6.6</v>
      </c>
      <c r="BR7" s="10" t="str">
        <f t="shared" si="35"/>
        <v>C+</v>
      </c>
      <c r="BS7" s="8">
        <f t="shared" si="36"/>
        <v>2.5</v>
      </c>
      <c r="BT7" s="8" t="str">
        <f t="shared" si="37"/>
        <v>2.5</v>
      </c>
      <c r="BU7" s="12">
        <v>2</v>
      </c>
      <c r="BV7" s="110">
        <v>2</v>
      </c>
      <c r="BW7" s="243">
        <v>8</v>
      </c>
      <c r="BX7" s="334">
        <v>8</v>
      </c>
      <c r="BY7" s="334"/>
      <c r="BZ7" s="6">
        <f t="shared" si="38"/>
        <v>8</v>
      </c>
      <c r="CA7" s="7">
        <f t="shared" si="39"/>
        <v>8</v>
      </c>
      <c r="CB7" s="791" t="str">
        <f t="shared" si="40"/>
        <v>8.0</v>
      </c>
      <c r="CC7" s="10" t="str">
        <f t="shared" si="41"/>
        <v>B+</v>
      </c>
      <c r="CD7" s="8">
        <f t="shared" si="42"/>
        <v>3.5</v>
      </c>
      <c r="CE7" s="8" t="str">
        <f t="shared" si="43"/>
        <v>3.5</v>
      </c>
      <c r="CF7" s="12">
        <v>2</v>
      </c>
      <c r="CG7" s="110">
        <v>2</v>
      </c>
      <c r="CH7" s="316">
        <v>9.3000000000000007</v>
      </c>
      <c r="CI7" s="334">
        <v>9</v>
      </c>
      <c r="CJ7" s="334"/>
      <c r="CK7" s="6">
        <f t="shared" si="44"/>
        <v>9.1</v>
      </c>
      <c r="CL7" s="7">
        <f t="shared" si="45"/>
        <v>9.1</v>
      </c>
      <c r="CM7" s="791" t="str">
        <f t="shared" si="46"/>
        <v>9.1</v>
      </c>
      <c r="CN7" s="10" t="str">
        <f t="shared" si="47"/>
        <v>A</v>
      </c>
      <c r="CO7" s="8">
        <f t="shared" si="48"/>
        <v>4</v>
      </c>
      <c r="CP7" s="8" t="str">
        <f t="shared" si="49"/>
        <v>4.0</v>
      </c>
      <c r="CQ7" s="12">
        <v>3</v>
      </c>
      <c r="CR7" s="110">
        <v>3</v>
      </c>
      <c r="CS7" s="365">
        <f t="shared" si="50"/>
        <v>19</v>
      </c>
      <c r="CT7" s="363">
        <f t="shared" si="51"/>
        <v>3.2105263157894739</v>
      </c>
      <c r="CU7" s="355" t="str">
        <f t="shared" si="52"/>
        <v>3.21</v>
      </c>
      <c r="CV7" s="356" t="str">
        <f t="shared" si="53"/>
        <v>Lên lớp</v>
      </c>
      <c r="CW7" s="357">
        <f t="shared" si="54"/>
        <v>19</v>
      </c>
      <c r="CX7" s="358">
        <f t="shared" si="55"/>
        <v>3.2105263157894739</v>
      </c>
      <c r="CY7" s="356" t="str">
        <f t="shared" si="56"/>
        <v>Lên lớp</v>
      </c>
      <c r="DA7" s="285">
        <v>9.1</v>
      </c>
      <c r="DB7" s="244">
        <v>9</v>
      </c>
      <c r="DC7" s="244"/>
      <c r="DD7" s="6">
        <f t="shared" si="57"/>
        <v>9</v>
      </c>
      <c r="DE7" s="7">
        <f t="shared" si="58"/>
        <v>9</v>
      </c>
      <c r="DF7" s="791" t="str">
        <f t="shared" si="59"/>
        <v>9.0</v>
      </c>
      <c r="DG7" s="10" t="str">
        <f t="shared" si="60"/>
        <v>A</v>
      </c>
      <c r="DH7" s="8">
        <f t="shared" si="61"/>
        <v>4</v>
      </c>
      <c r="DI7" s="8" t="str">
        <f t="shared" si="62"/>
        <v>4.0</v>
      </c>
      <c r="DJ7" s="12">
        <v>4</v>
      </c>
      <c r="DK7" s="110">
        <v>4</v>
      </c>
      <c r="DL7" s="243">
        <v>8.4</v>
      </c>
      <c r="DM7" s="334">
        <v>6</v>
      </c>
      <c r="DN7" s="334"/>
      <c r="DO7" s="6">
        <f t="shared" si="63"/>
        <v>7</v>
      </c>
      <c r="DP7" s="7">
        <f t="shared" si="64"/>
        <v>7</v>
      </c>
      <c r="DQ7" s="791" t="str">
        <f t="shared" si="65"/>
        <v>7.0</v>
      </c>
      <c r="DR7" s="10" t="str">
        <f t="shared" si="66"/>
        <v>B</v>
      </c>
      <c r="DS7" s="8">
        <f t="shared" si="67"/>
        <v>3</v>
      </c>
      <c r="DT7" s="8" t="str">
        <f t="shared" si="68"/>
        <v>3.0</v>
      </c>
      <c r="DU7" s="12">
        <v>2</v>
      </c>
      <c r="DV7" s="110">
        <v>2</v>
      </c>
      <c r="DW7" s="243">
        <v>8.3000000000000007</v>
      </c>
      <c r="DX7" s="244">
        <v>7</v>
      </c>
      <c r="DY7" s="244"/>
      <c r="DZ7" s="6">
        <f t="shared" si="69"/>
        <v>7.5</v>
      </c>
      <c r="EA7" s="7">
        <f t="shared" si="70"/>
        <v>7.5</v>
      </c>
      <c r="EB7" s="791" t="str">
        <f t="shared" si="71"/>
        <v>7.5</v>
      </c>
      <c r="EC7" s="10" t="str">
        <f t="shared" si="72"/>
        <v>B</v>
      </c>
      <c r="ED7" s="8">
        <f t="shared" si="73"/>
        <v>3</v>
      </c>
      <c r="EE7" s="8" t="str">
        <f t="shared" si="74"/>
        <v>3.0</v>
      </c>
      <c r="EF7" s="12">
        <v>2</v>
      </c>
      <c r="EG7" s="110">
        <v>2</v>
      </c>
      <c r="EH7" s="243">
        <v>8.3000000000000007</v>
      </c>
      <c r="EI7" s="244">
        <v>9</v>
      </c>
      <c r="EJ7" s="244"/>
      <c r="EK7" s="6">
        <f t="shared" si="75"/>
        <v>8.6999999999999993</v>
      </c>
      <c r="EL7" s="7">
        <f t="shared" si="76"/>
        <v>8.6999999999999993</v>
      </c>
      <c r="EM7" s="791" t="str">
        <f t="shared" si="77"/>
        <v>8.7</v>
      </c>
      <c r="EN7" s="10" t="str">
        <f t="shared" si="78"/>
        <v>A</v>
      </c>
      <c r="EO7" s="8">
        <f t="shared" si="79"/>
        <v>4</v>
      </c>
      <c r="EP7" s="8" t="str">
        <f t="shared" si="80"/>
        <v>4.0</v>
      </c>
      <c r="EQ7" s="12">
        <v>4</v>
      </c>
      <c r="ER7" s="110">
        <v>4</v>
      </c>
      <c r="ES7" s="285">
        <v>7.2</v>
      </c>
      <c r="ET7" s="244">
        <v>6</v>
      </c>
      <c r="EU7" s="244"/>
      <c r="EV7" s="6">
        <f t="shared" si="81"/>
        <v>6.5</v>
      </c>
      <c r="EW7" s="7">
        <f t="shared" si="82"/>
        <v>6.5</v>
      </c>
      <c r="EX7" s="791" t="str">
        <f t="shared" si="83"/>
        <v>6.5</v>
      </c>
      <c r="EY7" s="10" t="str">
        <f t="shared" si="84"/>
        <v>C+</v>
      </c>
      <c r="EZ7" s="8">
        <f t="shared" si="85"/>
        <v>2.5</v>
      </c>
      <c r="FA7" s="8" t="str">
        <f t="shared" si="86"/>
        <v>2.5</v>
      </c>
      <c r="FB7" s="12">
        <v>2</v>
      </c>
      <c r="FC7" s="110">
        <v>2</v>
      </c>
      <c r="FD7" s="243">
        <v>8.8000000000000007</v>
      </c>
      <c r="FE7" s="334">
        <v>7</v>
      </c>
      <c r="FF7" s="20"/>
      <c r="FG7" s="6">
        <f t="shared" si="87"/>
        <v>7.7</v>
      </c>
      <c r="FH7" s="7">
        <f t="shared" si="88"/>
        <v>7.7</v>
      </c>
      <c r="FI7" s="791" t="str">
        <f t="shared" si="89"/>
        <v>7.7</v>
      </c>
      <c r="FJ7" s="10" t="str">
        <f t="shared" si="90"/>
        <v>B</v>
      </c>
      <c r="FK7" s="8">
        <f t="shared" si="91"/>
        <v>3</v>
      </c>
      <c r="FL7" s="8" t="str">
        <f t="shared" si="92"/>
        <v>3.0</v>
      </c>
      <c r="FM7" s="12">
        <v>2</v>
      </c>
      <c r="FN7" s="110">
        <v>2</v>
      </c>
      <c r="FO7" s="243">
        <v>7.7</v>
      </c>
      <c r="FP7" s="244">
        <v>8</v>
      </c>
      <c r="FQ7" s="244"/>
      <c r="FR7" s="6">
        <f t="shared" si="93"/>
        <v>7.9</v>
      </c>
      <c r="FS7" s="7">
        <f t="shared" si="94"/>
        <v>7.9</v>
      </c>
      <c r="FT7" s="791" t="str">
        <f t="shared" si="95"/>
        <v>7.9</v>
      </c>
      <c r="FU7" s="10" t="str">
        <f t="shared" si="96"/>
        <v>B</v>
      </c>
      <c r="FV7" s="8">
        <f t="shared" si="97"/>
        <v>3</v>
      </c>
      <c r="FW7" s="8" t="str">
        <f t="shared" si="98"/>
        <v>3.0</v>
      </c>
      <c r="FX7" s="12">
        <v>2</v>
      </c>
      <c r="FY7" s="110">
        <v>2</v>
      </c>
      <c r="FZ7" s="243">
        <v>9.6</v>
      </c>
      <c r="GA7" s="244">
        <v>9</v>
      </c>
      <c r="GB7" s="244"/>
      <c r="GC7" s="6">
        <f t="shared" si="99"/>
        <v>9.1999999999999993</v>
      </c>
      <c r="GD7" s="7">
        <f t="shared" si="100"/>
        <v>9.1999999999999993</v>
      </c>
      <c r="GE7" s="791" t="str">
        <f t="shared" si="101"/>
        <v>9.2</v>
      </c>
      <c r="GF7" s="10" t="str">
        <f t="shared" si="102"/>
        <v>A</v>
      </c>
      <c r="GG7" s="8">
        <f t="shared" si="103"/>
        <v>4</v>
      </c>
      <c r="GH7" s="8" t="str">
        <f t="shared" si="104"/>
        <v>4.0</v>
      </c>
      <c r="GI7" s="12">
        <v>2</v>
      </c>
      <c r="GJ7" s="110">
        <v>2</v>
      </c>
      <c r="GK7" s="365">
        <f t="shared" si="105"/>
        <v>20</v>
      </c>
      <c r="GL7" s="354">
        <f t="shared" si="106"/>
        <v>3.45</v>
      </c>
      <c r="GM7" s="355" t="str">
        <f t="shared" si="107"/>
        <v>3.45</v>
      </c>
      <c r="GN7" s="344" t="str">
        <f t="shared" si="108"/>
        <v>Lên lớp</v>
      </c>
      <c r="GO7" s="559">
        <f t="shared" si="109"/>
        <v>39</v>
      </c>
      <c r="GP7" s="354">
        <f t="shared" si="110"/>
        <v>3.3333333333333335</v>
      </c>
      <c r="GQ7" s="355" t="str">
        <f t="shared" si="111"/>
        <v>3.33</v>
      </c>
      <c r="GR7" s="675">
        <f t="shared" si="112"/>
        <v>39</v>
      </c>
      <c r="GS7" s="789">
        <f t="shared" si="118"/>
        <v>7.9641025641025633</v>
      </c>
      <c r="GT7" s="561">
        <f t="shared" si="113"/>
        <v>3.3333333333333335</v>
      </c>
      <c r="GU7" s="678" t="str">
        <f t="shared" si="114"/>
        <v>Lên lớp</v>
      </c>
      <c r="GV7" s="113"/>
      <c r="GW7" s="706">
        <v>7.3</v>
      </c>
      <c r="GX7" s="420">
        <v>9</v>
      </c>
      <c r="GY7" s="420"/>
      <c r="GZ7" s="6">
        <f t="shared" si="119"/>
        <v>8.3000000000000007</v>
      </c>
      <c r="HA7" s="104">
        <f t="shared" si="120"/>
        <v>8.3000000000000007</v>
      </c>
      <c r="HB7" s="784" t="str">
        <f t="shared" si="121"/>
        <v>8.3</v>
      </c>
      <c r="HC7" s="540" t="str">
        <f t="shared" si="122"/>
        <v>B+</v>
      </c>
      <c r="HD7" s="539">
        <f t="shared" si="123"/>
        <v>3.5</v>
      </c>
      <c r="HE7" s="539" t="str">
        <f t="shared" si="124"/>
        <v>3.5</v>
      </c>
      <c r="HF7" s="12">
        <v>2</v>
      </c>
      <c r="HG7" s="110">
        <v>2</v>
      </c>
      <c r="HH7" s="706">
        <v>8.8000000000000007</v>
      </c>
      <c r="HI7" s="699">
        <v>9</v>
      </c>
      <c r="HJ7" s="699"/>
      <c r="HK7" s="6">
        <f t="shared" si="125"/>
        <v>8.9</v>
      </c>
      <c r="HL7" s="104">
        <f t="shared" si="126"/>
        <v>8.9</v>
      </c>
      <c r="HM7" s="784" t="str">
        <f t="shared" si="127"/>
        <v>8.9</v>
      </c>
      <c r="HN7" s="540" t="str">
        <f t="shared" si="128"/>
        <v>A</v>
      </c>
      <c r="HO7" s="539">
        <f t="shared" si="129"/>
        <v>4</v>
      </c>
      <c r="HP7" s="539" t="str">
        <f t="shared" si="130"/>
        <v>4.0</v>
      </c>
      <c r="HQ7" s="12">
        <v>3</v>
      </c>
      <c r="HR7" s="110">
        <v>3</v>
      </c>
      <c r="HS7" s="316">
        <v>9.1999999999999993</v>
      </c>
      <c r="HT7" s="834">
        <v>10</v>
      </c>
      <c r="HU7" s="420"/>
      <c r="HV7" s="6">
        <f t="shared" si="131"/>
        <v>9.6999999999999993</v>
      </c>
      <c r="HW7" s="104">
        <f t="shared" si="132"/>
        <v>9.6999999999999993</v>
      </c>
      <c r="HX7" s="784" t="str">
        <f t="shared" si="133"/>
        <v>9.7</v>
      </c>
      <c r="HY7" s="540" t="str">
        <f t="shared" si="134"/>
        <v>A</v>
      </c>
      <c r="HZ7" s="539">
        <f t="shared" si="135"/>
        <v>4</v>
      </c>
      <c r="IA7" s="539" t="str">
        <f t="shared" si="136"/>
        <v>4.0</v>
      </c>
      <c r="IB7" s="12">
        <v>2</v>
      </c>
      <c r="IC7" s="110">
        <v>2</v>
      </c>
      <c r="ID7" s="706">
        <v>9.6</v>
      </c>
      <c r="IE7" s="420">
        <v>9</v>
      </c>
      <c r="IF7" s="420"/>
      <c r="IG7" s="6">
        <f t="shared" si="137"/>
        <v>9.1999999999999993</v>
      </c>
      <c r="IH7" s="104">
        <f t="shared" si="138"/>
        <v>9.1999999999999993</v>
      </c>
      <c r="II7" s="784" t="str">
        <f t="shared" si="139"/>
        <v>9.2</v>
      </c>
      <c r="IJ7" s="540" t="str">
        <f t="shared" si="140"/>
        <v>A</v>
      </c>
      <c r="IK7" s="539">
        <f t="shared" si="141"/>
        <v>4</v>
      </c>
      <c r="IL7" s="539" t="str">
        <f t="shared" si="142"/>
        <v>4.0</v>
      </c>
      <c r="IM7" s="12">
        <v>4</v>
      </c>
      <c r="IN7" s="110">
        <v>4</v>
      </c>
      <c r="IO7" s="316">
        <v>8</v>
      </c>
      <c r="IP7" s="420">
        <v>7</v>
      </c>
      <c r="IQ7" s="420"/>
      <c r="IR7" s="6">
        <f t="shared" si="143"/>
        <v>7.4</v>
      </c>
      <c r="IS7" s="104">
        <f t="shared" si="144"/>
        <v>7.4</v>
      </c>
      <c r="IT7" s="784" t="str">
        <f t="shared" si="145"/>
        <v>7.4</v>
      </c>
      <c r="IU7" s="540" t="str">
        <f t="shared" si="146"/>
        <v>B</v>
      </c>
      <c r="IV7" s="539">
        <f t="shared" si="147"/>
        <v>3</v>
      </c>
      <c r="IW7" s="539" t="str">
        <f t="shared" si="148"/>
        <v>3.0</v>
      </c>
      <c r="IX7" s="12">
        <v>2</v>
      </c>
      <c r="IY7" s="110">
        <v>2</v>
      </c>
      <c r="IZ7" s="706">
        <v>8</v>
      </c>
      <c r="JA7" s="699">
        <v>10</v>
      </c>
      <c r="JB7" s="699"/>
      <c r="JC7" s="6">
        <f t="shared" si="149"/>
        <v>9.1999999999999993</v>
      </c>
      <c r="JD7" s="104">
        <f t="shared" si="150"/>
        <v>9.1999999999999993</v>
      </c>
      <c r="JE7" s="784" t="str">
        <f t="shared" si="151"/>
        <v>9.2</v>
      </c>
      <c r="JF7" s="540" t="str">
        <f t="shared" si="152"/>
        <v>A</v>
      </c>
      <c r="JG7" s="539">
        <f t="shared" si="153"/>
        <v>4</v>
      </c>
      <c r="JH7" s="539" t="str">
        <f t="shared" si="154"/>
        <v>4.0</v>
      </c>
      <c r="JI7" s="12">
        <v>2</v>
      </c>
      <c r="JJ7" s="110">
        <v>2</v>
      </c>
      <c r="JK7" s="316">
        <v>8.6</v>
      </c>
      <c r="JL7" s="420">
        <v>6</v>
      </c>
      <c r="JM7" s="420"/>
      <c r="JN7" s="6">
        <f t="shared" si="155"/>
        <v>7</v>
      </c>
      <c r="JO7" s="104">
        <f t="shared" si="156"/>
        <v>7</v>
      </c>
      <c r="JP7" s="784" t="str">
        <f t="shared" si="157"/>
        <v>7.0</v>
      </c>
      <c r="JQ7" s="540" t="str">
        <f t="shared" si="158"/>
        <v>B</v>
      </c>
      <c r="JR7" s="539">
        <f t="shared" si="159"/>
        <v>3</v>
      </c>
      <c r="JS7" s="539" t="str">
        <f t="shared" si="160"/>
        <v>3.0</v>
      </c>
      <c r="JT7" s="12">
        <v>3</v>
      </c>
      <c r="JU7" s="110">
        <v>3</v>
      </c>
      <c r="JV7" s="706">
        <v>8</v>
      </c>
      <c r="JW7" s="699">
        <v>10</v>
      </c>
      <c r="JX7" s="699"/>
      <c r="JY7" s="900">
        <f t="shared" si="161"/>
        <v>9.1999999999999993</v>
      </c>
      <c r="JZ7" s="902">
        <f t="shared" si="162"/>
        <v>9.1999999999999993</v>
      </c>
      <c r="KA7" s="904" t="str">
        <f t="shared" si="163"/>
        <v>9.2</v>
      </c>
      <c r="KB7" s="906" t="str">
        <f t="shared" si="164"/>
        <v>A</v>
      </c>
      <c r="KC7" s="908">
        <f t="shared" si="165"/>
        <v>4</v>
      </c>
      <c r="KD7" s="908" t="str">
        <f t="shared" si="166"/>
        <v>4.0</v>
      </c>
      <c r="KE7" s="729">
        <v>2</v>
      </c>
      <c r="KF7" s="910">
        <v>2</v>
      </c>
      <c r="KG7" s="920">
        <f t="shared" si="167"/>
        <v>20</v>
      </c>
      <c r="KH7" s="922">
        <f t="shared" si="168"/>
        <v>3.7</v>
      </c>
      <c r="KI7" s="924" t="str">
        <f t="shared" si="169"/>
        <v>3.70</v>
      </c>
      <c r="KJ7" s="928" t="str">
        <f t="shared" si="170"/>
        <v>Lên lớp</v>
      </c>
      <c r="KK7" s="931">
        <f t="shared" si="171"/>
        <v>59</v>
      </c>
      <c r="KL7" s="922">
        <f t="shared" si="172"/>
        <v>3.4576271186440679</v>
      </c>
      <c r="KM7" s="924" t="str">
        <f t="shared" si="173"/>
        <v>3.46</v>
      </c>
      <c r="KN7" s="932">
        <f t="shared" si="174"/>
        <v>20</v>
      </c>
      <c r="KO7" s="840">
        <f t="shared" si="175"/>
        <v>8.6050000000000004</v>
      </c>
      <c r="KP7" s="933">
        <f t="shared" si="176"/>
        <v>3.7</v>
      </c>
      <c r="KQ7" s="934">
        <f t="shared" si="177"/>
        <v>59</v>
      </c>
      <c r="KR7" s="935">
        <f t="shared" si="178"/>
        <v>8.18135593220339</v>
      </c>
      <c r="KS7" s="936">
        <f t="shared" si="179"/>
        <v>3.4576271186440679</v>
      </c>
      <c r="KT7" s="928" t="str">
        <f t="shared" si="180"/>
        <v>Lên lớp</v>
      </c>
      <c r="KU7" s="712"/>
      <c r="KV7" s="706">
        <v>8</v>
      </c>
      <c r="KW7" s="420">
        <v>10</v>
      </c>
      <c r="KX7" s="420"/>
      <c r="KY7" s="900">
        <f t="shared" si="181"/>
        <v>9.1999999999999993</v>
      </c>
      <c r="KZ7" s="902">
        <f t="shared" si="182"/>
        <v>9.1999999999999993</v>
      </c>
      <c r="LA7" s="904" t="str">
        <f t="shared" si="183"/>
        <v>9.2</v>
      </c>
      <c r="LB7" s="906" t="str">
        <f t="shared" si="184"/>
        <v>A</v>
      </c>
      <c r="LC7" s="908">
        <f t="shared" si="185"/>
        <v>4</v>
      </c>
      <c r="LD7" s="908" t="str">
        <f t="shared" si="186"/>
        <v>4.0</v>
      </c>
      <c r="LE7" s="729">
        <v>2</v>
      </c>
      <c r="LF7" s="910">
        <v>2</v>
      </c>
      <c r="LG7" s="848">
        <v>9</v>
      </c>
      <c r="LH7" s="297">
        <v>9.5</v>
      </c>
      <c r="LI7" s="420"/>
      <c r="LJ7" s="900">
        <f t="shared" si="187"/>
        <v>9.3000000000000007</v>
      </c>
      <c r="LK7" s="902">
        <f t="shared" si="188"/>
        <v>9.3000000000000007</v>
      </c>
      <c r="LL7" s="904" t="str">
        <f t="shared" si="189"/>
        <v>9.3</v>
      </c>
      <c r="LM7" s="906" t="str">
        <f t="shared" si="190"/>
        <v>A</v>
      </c>
      <c r="LN7" s="908">
        <f t="shared" si="191"/>
        <v>4</v>
      </c>
      <c r="LO7" s="908" t="str">
        <f t="shared" si="192"/>
        <v>4.0</v>
      </c>
      <c r="LP7" s="729">
        <v>2</v>
      </c>
      <c r="LQ7" s="910">
        <v>2</v>
      </c>
      <c r="LR7" s="1111">
        <v>9</v>
      </c>
      <c r="LS7" s="297">
        <v>9.5</v>
      </c>
      <c r="LT7" s="420"/>
      <c r="LU7" s="900">
        <f t="shared" si="193"/>
        <v>9.3000000000000007</v>
      </c>
      <c r="LV7" s="902">
        <f t="shared" si="194"/>
        <v>9.3000000000000007</v>
      </c>
      <c r="LW7" s="1043" t="str">
        <f t="shared" si="195"/>
        <v>9.3</v>
      </c>
      <c r="LX7" s="906" t="str">
        <f t="shared" si="196"/>
        <v>A</v>
      </c>
      <c r="LY7" s="908">
        <f t="shared" si="197"/>
        <v>4</v>
      </c>
      <c r="LZ7" s="908" t="str">
        <f t="shared" si="198"/>
        <v>4.0</v>
      </c>
      <c r="MA7" s="729">
        <v>3</v>
      </c>
      <c r="MB7" s="910">
        <v>3</v>
      </c>
      <c r="MC7" s="1115">
        <v>8.8000000000000007</v>
      </c>
      <c r="MD7" s="420">
        <v>9</v>
      </c>
      <c r="ME7" s="420"/>
      <c r="MF7" s="900">
        <f t="shared" si="199"/>
        <v>8.9</v>
      </c>
      <c r="MG7" s="902">
        <f t="shared" si="200"/>
        <v>8.9</v>
      </c>
      <c r="MH7" s="1043" t="str">
        <f t="shared" si="201"/>
        <v>8.9</v>
      </c>
      <c r="MI7" s="906" t="str">
        <f t="shared" si="202"/>
        <v>A</v>
      </c>
      <c r="MJ7" s="908">
        <f t="shared" si="203"/>
        <v>4</v>
      </c>
      <c r="MK7" s="908" t="str">
        <f t="shared" si="204"/>
        <v>4.0</v>
      </c>
      <c r="ML7" s="729">
        <v>2</v>
      </c>
      <c r="MM7" s="910">
        <v>2</v>
      </c>
      <c r="MN7" s="706">
        <v>8.6</v>
      </c>
      <c r="MO7" s="420">
        <v>9</v>
      </c>
      <c r="MP7" s="420"/>
      <c r="MQ7" s="900">
        <f t="shared" si="205"/>
        <v>8.8000000000000007</v>
      </c>
      <c r="MR7" s="902">
        <f t="shared" si="206"/>
        <v>8.8000000000000007</v>
      </c>
      <c r="MS7" s="904" t="str">
        <f t="shared" si="207"/>
        <v>8.8</v>
      </c>
      <c r="MT7" s="906" t="str">
        <f t="shared" si="115"/>
        <v>A</v>
      </c>
      <c r="MU7" s="908">
        <f t="shared" si="116"/>
        <v>4</v>
      </c>
      <c r="MV7" s="908" t="str">
        <f t="shared" si="117"/>
        <v>4.0</v>
      </c>
      <c r="MW7" s="729">
        <v>2</v>
      </c>
      <c r="MX7" s="910">
        <v>2</v>
      </c>
      <c r="MY7" s="706">
        <v>9</v>
      </c>
      <c r="MZ7" s="297">
        <v>9.5</v>
      </c>
      <c r="NA7" s="297"/>
      <c r="NB7" s="900">
        <f t="shared" si="208"/>
        <v>9.3000000000000007</v>
      </c>
      <c r="NC7" s="902">
        <f t="shared" si="209"/>
        <v>9.3000000000000007</v>
      </c>
      <c r="ND7" s="1043" t="str">
        <f t="shared" si="210"/>
        <v>9.3</v>
      </c>
      <c r="NE7" s="906" t="str">
        <f t="shared" si="211"/>
        <v>A</v>
      </c>
      <c r="NF7" s="908">
        <f t="shared" si="212"/>
        <v>4</v>
      </c>
      <c r="NG7" s="908" t="str">
        <f t="shared" si="213"/>
        <v>4.0</v>
      </c>
      <c r="NH7" s="729">
        <v>4</v>
      </c>
      <c r="NI7" s="910">
        <v>4</v>
      </c>
      <c r="NJ7" s="1069">
        <f t="shared" si="214"/>
        <v>15</v>
      </c>
      <c r="NK7" s="1070">
        <f t="shared" si="215"/>
        <v>4</v>
      </c>
      <c r="NL7" s="1071" t="str">
        <f t="shared" si="216"/>
        <v>4.00</v>
      </c>
      <c r="NM7" s="1072" t="str">
        <f t="shared" si="217"/>
        <v>Lên lớp</v>
      </c>
      <c r="NN7" s="1073">
        <f t="shared" si="218"/>
        <v>74</v>
      </c>
      <c r="NO7" s="1070">
        <f t="shared" si="219"/>
        <v>3.5675675675675675</v>
      </c>
      <c r="NP7" s="1071" t="str">
        <f t="shared" si="220"/>
        <v>3.57</v>
      </c>
      <c r="NQ7" s="1074">
        <f t="shared" si="221"/>
        <v>15</v>
      </c>
      <c r="NR7" s="1075">
        <f t="shared" si="222"/>
        <v>4</v>
      </c>
      <c r="NS7" s="1075">
        <f t="shared" si="223"/>
        <v>9.1666666666666661</v>
      </c>
      <c r="NT7" s="1076">
        <f t="shared" si="224"/>
        <v>74</v>
      </c>
      <c r="NU7" s="1079">
        <f t="shared" si="225"/>
        <v>8.3810810810810814</v>
      </c>
      <c r="NV7" s="1077">
        <f t="shared" si="226"/>
        <v>3.5675675675675675</v>
      </c>
      <c r="NW7" s="1072" t="str">
        <f t="shared" si="227"/>
        <v>Lên lớp</v>
      </c>
      <c r="NY7" s="1514">
        <v>9.1999999999999993</v>
      </c>
      <c r="NZ7" s="1517">
        <v>9</v>
      </c>
      <c r="OA7" s="1335"/>
      <c r="OB7" s="1413">
        <f t="shared" si="228"/>
        <v>9.1</v>
      </c>
      <c r="OC7" s="1414">
        <f t="shared" si="229"/>
        <v>9.1</v>
      </c>
      <c r="OD7" s="1609" t="str">
        <f t="shared" si="230"/>
        <v>9.1</v>
      </c>
      <c r="OE7" s="1416" t="str">
        <f t="shared" si="231"/>
        <v>A</v>
      </c>
      <c r="OF7" s="1417">
        <f t="shared" si="232"/>
        <v>4</v>
      </c>
      <c r="OG7" s="1417" t="str">
        <f t="shared" si="233"/>
        <v>4.0</v>
      </c>
      <c r="OH7" s="1419">
        <v>6</v>
      </c>
      <c r="OI7" s="1610">
        <v>6</v>
      </c>
      <c r="OJ7" s="1337">
        <v>9</v>
      </c>
      <c r="OK7" s="1335">
        <v>9.5</v>
      </c>
      <c r="OL7" s="1634">
        <f t="shared" si="234"/>
        <v>9.3000000000000007</v>
      </c>
      <c r="OM7" s="1635" t="str">
        <f t="shared" si="235"/>
        <v>9.3</v>
      </c>
      <c r="ON7" s="1636" t="str">
        <f t="shared" si="236"/>
        <v>A</v>
      </c>
      <c r="OO7" s="1637">
        <f t="shared" si="237"/>
        <v>4</v>
      </c>
      <c r="OP7" s="1637" t="str">
        <f t="shared" si="238"/>
        <v>4.0</v>
      </c>
      <c r="OQ7" s="1638">
        <v>5</v>
      </c>
      <c r="OR7" s="1610">
        <v>5</v>
      </c>
      <c r="OS7" s="1511">
        <f t="shared" si="239"/>
        <v>11</v>
      </c>
      <c r="OT7" s="1070">
        <f t="shared" si="240"/>
        <v>4</v>
      </c>
    </row>
    <row r="8" spans="1:410" ht="21.75" customHeight="1" x14ac:dyDescent="0.25">
      <c r="A8" s="33">
        <v>9</v>
      </c>
      <c r="B8" s="33" t="s">
        <v>471</v>
      </c>
      <c r="C8" s="70" t="s">
        <v>500</v>
      </c>
      <c r="D8" s="75" t="s">
        <v>501</v>
      </c>
      <c r="E8" s="79" t="s">
        <v>113</v>
      </c>
      <c r="F8" s="20"/>
      <c r="G8" s="71" t="s">
        <v>502</v>
      </c>
      <c r="H8" s="66" t="s">
        <v>34</v>
      </c>
      <c r="I8" s="122" t="s">
        <v>503</v>
      </c>
      <c r="J8" s="126">
        <v>7.5</v>
      </c>
      <c r="K8" s="1329" t="str">
        <f t="shared" si="0"/>
        <v>7.5</v>
      </c>
      <c r="L8" s="10" t="str">
        <f t="shared" si="1"/>
        <v>B</v>
      </c>
      <c r="M8" s="8">
        <f t="shared" si="2"/>
        <v>3</v>
      </c>
      <c r="N8" s="208" t="str">
        <f t="shared" si="3"/>
        <v>3.0</v>
      </c>
      <c r="O8" s="126">
        <v>7.5</v>
      </c>
      <c r="P8" s="1329" t="str">
        <f t="shared" si="4"/>
        <v>7.5</v>
      </c>
      <c r="Q8" s="10" t="str">
        <f t="shared" si="5"/>
        <v>B</v>
      </c>
      <c r="R8" s="8">
        <f t="shared" si="6"/>
        <v>3</v>
      </c>
      <c r="S8" s="208" t="str">
        <f t="shared" si="7"/>
        <v>3.0</v>
      </c>
      <c r="T8" s="115">
        <v>6.6</v>
      </c>
      <c r="U8" s="4">
        <v>5</v>
      </c>
      <c r="V8" s="5"/>
      <c r="W8" s="6">
        <f t="shared" si="8"/>
        <v>5.6</v>
      </c>
      <c r="X8" s="7">
        <f t="shared" si="9"/>
        <v>5.6</v>
      </c>
      <c r="Y8" s="791" t="str">
        <f t="shared" si="10"/>
        <v>5.6</v>
      </c>
      <c r="Z8" s="10" t="str">
        <f t="shared" si="11"/>
        <v>C</v>
      </c>
      <c r="AA8" s="8">
        <f t="shared" si="12"/>
        <v>2</v>
      </c>
      <c r="AB8" s="8" t="str">
        <f t="shared" si="13"/>
        <v>2.0</v>
      </c>
      <c r="AC8" s="12">
        <v>2</v>
      </c>
      <c r="AD8" s="311">
        <v>2</v>
      </c>
      <c r="AE8" s="130">
        <v>7.2</v>
      </c>
      <c r="AF8" s="4">
        <v>6</v>
      </c>
      <c r="AG8" s="5"/>
      <c r="AH8" s="6">
        <f t="shared" si="14"/>
        <v>6.5</v>
      </c>
      <c r="AI8" s="7">
        <f t="shared" si="15"/>
        <v>6.5</v>
      </c>
      <c r="AJ8" s="791" t="str">
        <f t="shared" si="16"/>
        <v>6.5</v>
      </c>
      <c r="AK8" s="10" t="str">
        <f t="shared" si="17"/>
        <v>C+</v>
      </c>
      <c r="AL8" s="8">
        <f t="shared" si="18"/>
        <v>2.5</v>
      </c>
      <c r="AM8" s="8" t="str">
        <f t="shared" si="19"/>
        <v>2.5</v>
      </c>
      <c r="AN8" s="12">
        <v>3</v>
      </c>
      <c r="AO8" s="110">
        <v>3</v>
      </c>
      <c r="AP8" s="115">
        <v>8.5</v>
      </c>
      <c r="AQ8" s="345">
        <v>7</v>
      </c>
      <c r="AR8" s="341"/>
      <c r="AS8" s="6">
        <f t="shared" si="20"/>
        <v>7.6</v>
      </c>
      <c r="AT8" s="7">
        <f t="shared" si="21"/>
        <v>7.6</v>
      </c>
      <c r="AU8" s="791" t="str">
        <f t="shared" si="22"/>
        <v>7.6</v>
      </c>
      <c r="AV8" s="10" t="str">
        <f t="shared" si="23"/>
        <v>B</v>
      </c>
      <c r="AW8" s="8">
        <f t="shared" si="24"/>
        <v>3</v>
      </c>
      <c r="AX8" s="8" t="str">
        <f t="shared" si="25"/>
        <v>3.0</v>
      </c>
      <c r="AY8" s="12">
        <v>4</v>
      </c>
      <c r="AZ8" s="110">
        <v>4</v>
      </c>
      <c r="BA8" s="285">
        <v>8.3000000000000007</v>
      </c>
      <c r="BB8" s="244">
        <v>8</v>
      </c>
      <c r="BC8" s="244"/>
      <c r="BD8" s="6">
        <f t="shared" si="26"/>
        <v>8.1</v>
      </c>
      <c r="BE8" s="7">
        <f t="shared" si="27"/>
        <v>8.1</v>
      </c>
      <c r="BF8" s="791" t="str">
        <f t="shared" si="28"/>
        <v>8.1</v>
      </c>
      <c r="BG8" s="10" t="str">
        <f t="shared" si="29"/>
        <v>B+</v>
      </c>
      <c r="BH8" s="8">
        <f t="shared" si="30"/>
        <v>3.5</v>
      </c>
      <c r="BI8" s="8" t="str">
        <f t="shared" si="31"/>
        <v>3.5</v>
      </c>
      <c r="BJ8" s="12">
        <v>3</v>
      </c>
      <c r="BK8" s="110">
        <v>3</v>
      </c>
      <c r="BL8" s="243">
        <v>8.1999999999999993</v>
      </c>
      <c r="BM8" s="334">
        <v>5</v>
      </c>
      <c r="BN8" s="334"/>
      <c r="BO8" s="6">
        <f t="shared" si="32"/>
        <v>6.3</v>
      </c>
      <c r="BP8" s="7">
        <f t="shared" si="33"/>
        <v>6.3</v>
      </c>
      <c r="BQ8" s="791" t="str">
        <f t="shared" si="34"/>
        <v>6.3</v>
      </c>
      <c r="BR8" s="10" t="str">
        <f t="shared" si="35"/>
        <v>C</v>
      </c>
      <c r="BS8" s="8">
        <f t="shared" si="36"/>
        <v>2</v>
      </c>
      <c r="BT8" s="8" t="str">
        <f t="shared" si="37"/>
        <v>2.0</v>
      </c>
      <c r="BU8" s="12">
        <v>2</v>
      </c>
      <c r="BV8" s="110">
        <v>2</v>
      </c>
      <c r="BW8" s="243">
        <v>8</v>
      </c>
      <c r="BX8" s="334">
        <v>8</v>
      </c>
      <c r="BY8" s="334"/>
      <c r="BZ8" s="6">
        <f t="shared" si="38"/>
        <v>8</v>
      </c>
      <c r="CA8" s="7">
        <f t="shared" si="39"/>
        <v>8</v>
      </c>
      <c r="CB8" s="791" t="str">
        <f t="shared" si="40"/>
        <v>8.0</v>
      </c>
      <c r="CC8" s="10" t="str">
        <f t="shared" si="41"/>
        <v>B+</v>
      </c>
      <c r="CD8" s="8">
        <f t="shared" si="42"/>
        <v>3.5</v>
      </c>
      <c r="CE8" s="8" t="str">
        <f t="shared" si="43"/>
        <v>3.5</v>
      </c>
      <c r="CF8" s="12">
        <v>2</v>
      </c>
      <c r="CG8" s="110">
        <v>2</v>
      </c>
      <c r="CH8" s="316">
        <v>8</v>
      </c>
      <c r="CI8" s="334">
        <v>8</v>
      </c>
      <c r="CJ8" s="334"/>
      <c r="CK8" s="6">
        <f t="shared" si="44"/>
        <v>8</v>
      </c>
      <c r="CL8" s="7">
        <f t="shared" si="45"/>
        <v>8</v>
      </c>
      <c r="CM8" s="791" t="str">
        <f t="shared" si="46"/>
        <v>8.0</v>
      </c>
      <c r="CN8" s="10" t="str">
        <f t="shared" si="47"/>
        <v>B+</v>
      </c>
      <c r="CO8" s="8">
        <f t="shared" si="48"/>
        <v>3.5</v>
      </c>
      <c r="CP8" s="8" t="str">
        <f t="shared" si="49"/>
        <v>3.5</v>
      </c>
      <c r="CQ8" s="12">
        <v>3</v>
      </c>
      <c r="CR8" s="110">
        <v>3</v>
      </c>
      <c r="CS8" s="365">
        <f t="shared" si="50"/>
        <v>19</v>
      </c>
      <c r="CT8" s="363">
        <f t="shared" si="51"/>
        <v>2.9210526315789473</v>
      </c>
      <c r="CU8" s="355" t="str">
        <f t="shared" si="52"/>
        <v>2.92</v>
      </c>
      <c r="CV8" s="356" t="str">
        <f t="shared" si="53"/>
        <v>Lên lớp</v>
      </c>
      <c r="CW8" s="357">
        <f t="shared" si="54"/>
        <v>19</v>
      </c>
      <c r="CX8" s="358">
        <f t="shared" si="55"/>
        <v>2.9210526315789473</v>
      </c>
      <c r="CY8" s="356" t="str">
        <f t="shared" si="56"/>
        <v>Lên lớp</v>
      </c>
      <c r="DA8" s="285">
        <v>8.9</v>
      </c>
      <c r="DB8" s="244">
        <v>7</v>
      </c>
      <c r="DC8" s="244"/>
      <c r="DD8" s="6">
        <f t="shared" si="57"/>
        <v>7.8</v>
      </c>
      <c r="DE8" s="7">
        <f t="shared" si="58"/>
        <v>7.8</v>
      </c>
      <c r="DF8" s="791" t="str">
        <f t="shared" si="59"/>
        <v>7.8</v>
      </c>
      <c r="DG8" s="10" t="str">
        <f t="shared" si="60"/>
        <v>B</v>
      </c>
      <c r="DH8" s="8">
        <f t="shared" si="61"/>
        <v>3</v>
      </c>
      <c r="DI8" s="8" t="str">
        <f t="shared" si="62"/>
        <v>3.0</v>
      </c>
      <c r="DJ8" s="12">
        <v>4</v>
      </c>
      <c r="DK8" s="110">
        <v>4</v>
      </c>
      <c r="DL8" s="243">
        <v>8.4</v>
      </c>
      <c r="DM8" s="334">
        <v>6</v>
      </c>
      <c r="DN8" s="334"/>
      <c r="DO8" s="6">
        <f t="shared" si="63"/>
        <v>7</v>
      </c>
      <c r="DP8" s="7">
        <f t="shared" si="64"/>
        <v>7</v>
      </c>
      <c r="DQ8" s="791" t="str">
        <f t="shared" si="65"/>
        <v>7.0</v>
      </c>
      <c r="DR8" s="10" t="str">
        <f t="shared" si="66"/>
        <v>B</v>
      </c>
      <c r="DS8" s="8">
        <f t="shared" si="67"/>
        <v>3</v>
      </c>
      <c r="DT8" s="8" t="str">
        <f t="shared" si="68"/>
        <v>3.0</v>
      </c>
      <c r="DU8" s="12">
        <v>2</v>
      </c>
      <c r="DV8" s="110">
        <v>2</v>
      </c>
      <c r="DW8" s="243">
        <v>9</v>
      </c>
      <c r="DX8" s="244">
        <v>7</v>
      </c>
      <c r="DY8" s="244"/>
      <c r="DZ8" s="6">
        <f t="shared" si="69"/>
        <v>7.8</v>
      </c>
      <c r="EA8" s="7">
        <f t="shared" si="70"/>
        <v>7.8</v>
      </c>
      <c r="EB8" s="791" t="str">
        <f t="shared" si="71"/>
        <v>7.8</v>
      </c>
      <c r="EC8" s="10" t="str">
        <f t="shared" si="72"/>
        <v>B</v>
      </c>
      <c r="ED8" s="8">
        <f t="shared" si="73"/>
        <v>3</v>
      </c>
      <c r="EE8" s="8" t="str">
        <f t="shared" si="74"/>
        <v>3.0</v>
      </c>
      <c r="EF8" s="12">
        <v>2</v>
      </c>
      <c r="EG8" s="110">
        <v>2</v>
      </c>
      <c r="EH8" s="243">
        <v>8.3000000000000007</v>
      </c>
      <c r="EI8" s="244">
        <v>9</v>
      </c>
      <c r="EJ8" s="244"/>
      <c r="EK8" s="6">
        <f t="shared" si="75"/>
        <v>8.6999999999999993</v>
      </c>
      <c r="EL8" s="7">
        <f t="shared" si="76"/>
        <v>8.6999999999999993</v>
      </c>
      <c r="EM8" s="791" t="str">
        <f t="shared" si="77"/>
        <v>8.7</v>
      </c>
      <c r="EN8" s="10" t="str">
        <f t="shared" si="78"/>
        <v>A</v>
      </c>
      <c r="EO8" s="8">
        <f t="shared" si="79"/>
        <v>4</v>
      </c>
      <c r="EP8" s="8" t="str">
        <f t="shared" si="80"/>
        <v>4.0</v>
      </c>
      <c r="EQ8" s="12">
        <v>4</v>
      </c>
      <c r="ER8" s="110">
        <v>4</v>
      </c>
      <c r="ES8" s="285">
        <v>7.2</v>
      </c>
      <c r="ET8" s="244">
        <v>8</v>
      </c>
      <c r="EU8" s="244"/>
      <c r="EV8" s="6">
        <f t="shared" si="81"/>
        <v>7.7</v>
      </c>
      <c r="EW8" s="7">
        <f t="shared" si="82"/>
        <v>7.7</v>
      </c>
      <c r="EX8" s="791" t="str">
        <f t="shared" si="83"/>
        <v>7.7</v>
      </c>
      <c r="EY8" s="10" t="str">
        <f t="shared" si="84"/>
        <v>B</v>
      </c>
      <c r="EZ8" s="8">
        <f t="shared" si="85"/>
        <v>3</v>
      </c>
      <c r="FA8" s="8" t="str">
        <f t="shared" si="86"/>
        <v>3.0</v>
      </c>
      <c r="FB8" s="12">
        <v>2</v>
      </c>
      <c r="FC8" s="110">
        <v>2</v>
      </c>
      <c r="FD8" s="243">
        <v>8.4</v>
      </c>
      <c r="FE8" s="334">
        <v>7</v>
      </c>
      <c r="FF8" s="20"/>
      <c r="FG8" s="6">
        <f t="shared" si="87"/>
        <v>7.6</v>
      </c>
      <c r="FH8" s="7">
        <f t="shared" si="88"/>
        <v>7.6</v>
      </c>
      <c r="FI8" s="791" t="str">
        <f t="shared" si="89"/>
        <v>7.6</v>
      </c>
      <c r="FJ8" s="10" t="str">
        <f t="shared" si="90"/>
        <v>B</v>
      </c>
      <c r="FK8" s="8">
        <f t="shared" si="91"/>
        <v>3</v>
      </c>
      <c r="FL8" s="8" t="str">
        <f t="shared" si="92"/>
        <v>3.0</v>
      </c>
      <c r="FM8" s="12">
        <v>2</v>
      </c>
      <c r="FN8" s="110">
        <v>2</v>
      </c>
      <c r="FO8" s="243">
        <v>7.7</v>
      </c>
      <c r="FP8" s="244">
        <v>9</v>
      </c>
      <c r="FQ8" s="244"/>
      <c r="FR8" s="6">
        <f t="shared" si="93"/>
        <v>8.5</v>
      </c>
      <c r="FS8" s="7">
        <f t="shared" si="94"/>
        <v>8.5</v>
      </c>
      <c r="FT8" s="791" t="str">
        <f t="shared" si="95"/>
        <v>8.5</v>
      </c>
      <c r="FU8" s="10" t="str">
        <f t="shared" si="96"/>
        <v>A</v>
      </c>
      <c r="FV8" s="8">
        <f t="shared" si="97"/>
        <v>4</v>
      </c>
      <c r="FW8" s="8" t="str">
        <f t="shared" si="98"/>
        <v>4.0</v>
      </c>
      <c r="FX8" s="12">
        <v>2</v>
      </c>
      <c r="FY8" s="110">
        <v>2</v>
      </c>
      <c r="FZ8" s="243">
        <v>8.1999999999999993</v>
      </c>
      <c r="GA8" s="244">
        <v>7</v>
      </c>
      <c r="GB8" s="244"/>
      <c r="GC8" s="6">
        <f t="shared" si="99"/>
        <v>7.5</v>
      </c>
      <c r="GD8" s="7">
        <f t="shared" si="100"/>
        <v>7.5</v>
      </c>
      <c r="GE8" s="791" t="str">
        <f t="shared" si="101"/>
        <v>7.5</v>
      </c>
      <c r="GF8" s="10" t="str">
        <f t="shared" si="102"/>
        <v>B</v>
      </c>
      <c r="GG8" s="8">
        <f t="shared" si="103"/>
        <v>3</v>
      </c>
      <c r="GH8" s="8" t="str">
        <f t="shared" si="104"/>
        <v>3.0</v>
      </c>
      <c r="GI8" s="12">
        <v>2</v>
      </c>
      <c r="GJ8" s="110">
        <v>2</v>
      </c>
      <c r="GK8" s="365">
        <f t="shared" si="105"/>
        <v>20</v>
      </c>
      <c r="GL8" s="354">
        <f t="shared" si="106"/>
        <v>3.3</v>
      </c>
      <c r="GM8" s="355" t="str">
        <f t="shared" si="107"/>
        <v>3.30</v>
      </c>
      <c r="GN8" s="344" t="str">
        <f t="shared" si="108"/>
        <v>Lên lớp</v>
      </c>
      <c r="GO8" s="559">
        <f t="shared" si="109"/>
        <v>39</v>
      </c>
      <c r="GP8" s="354">
        <f t="shared" si="110"/>
        <v>3.1153846153846154</v>
      </c>
      <c r="GQ8" s="355" t="str">
        <f t="shared" si="111"/>
        <v>3.12</v>
      </c>
      <c r="GR8" s="675">
        <f t="shared" si="112"/>
        <v>39</v>
      </c>
      <c r="GS8" s="789">
        <f t="shared" si="118"/>
        <v>7.5948717948717928</v>
      </c>
      <c r="GT8" s="561">
        <f t="shared" si="113"/>
        <v>3.1153846153846154</v>
      </c>
      <c r="GU8" s="678" t="str">
        <f t="shared" si="114"/>
        <v>Lên lớp</v>
      </c>
      <c r="GV8" s="113"/>
      <c r="GW8" s="706">
        <v>8</v>
      </c>
      <c r="GX8" s="420">
        <v>8</v>
      </c>
      <c r="GY8" s="420"/>
      <c r="GZ8" s="6">
        <f t="shared" si="119"/>
        <v>8</v>
      </c>
      <c r="HA8" s="104">
        <f t="shared" si="120"/>
        <v>8</v>
      </c>
      <c r="HB8" s="784" t="str">
        <f t="shared" si="121"/>
        <v>8.0</v>
      </c>
      <c r="HC8" s="540" t="str">
        <f t="shared" si="122"/>
        <v>B+</v>
      </c>
      <c r="HD8" s="539">
        <f t="shared" si="123"/>
        <v>3.5</v>
      </c>
      <c r="HE8" s="539" t="str">
        <f t="shared" si="124"/>
        <v>3.5</v>
      </c>
      <c r="HF8" s="12">
        <v>2</v>
      </c>
      <c r="HG8" s="110">
        <v>2</v>
      </c>
      <c r="HH8" s="706">
        <v>9</v>
      </c>
      <c r="HI8" s="699">
        <v>9</v>
      </c>
      <c r="HJ8" s="699"/>
      <c r="HK8" s="6">
        <f t="shared" si="125"/>
        <v>9</v>
      </c>
      <c r="HL8" s="104">
        <f t="shared" si="126"/>
        <v>9</v>
      </c>
      <c r="HM8" s="784" t="str">
        <f t="shared" si="127"/>
        <v>9.0</v>
      </c>
      <c r="HN8" s="540" t="str">
        <f t="shared" si="128"/>
        <v>A</v>
      </c>
      <c r="HO8" s="539">
        <f t="shared" si="129"/>
        <v>4</v>
      </c>
      <c r="HP8" s="539" t="str">
        <f t="shared" si="130"/>
        <v>4.0</v>
      </c>
      <c r="HQ8" s="12">
        <v>3</v>
      </c>
      <c r="HR8" s="110">
        <v>3</v>
      </c>
      <c r="HS8" s="316">
        <v>8.8000000000000007</v>
      </c>
      <c r="HT8" s="834">
        <v>9</v>
      </c>
      <c r="HU8" s="420"/>
      <c r="HV8" s="6">
        <f t="shared" si="131"/>
        <v>8.9</v>
      </c>
      <c r="HW8" s="104">
        <f t="shared" si="132"/>
        <v>8.9</v>
      </c>
      <c r="HX8" s="784" t="str">
        <f t="shared" si="133"/>
        <v>8.9</v>
      </c>
      <c r="HY8" s="540" t="str">
        <f t="shared" si="134"/>
        <v>A</v>
      </c>
      <c r="HZ8" s="539">
        <f t="shared" si="135"/>
        <v>4</v>
      </c>
      <c r="IA8" s="539" t="str">
        <f t="shared" si="136"/>
        <v>4.0</v>
      </c>
      <c r="IB8" s="12">
        <v>2</v>
      </c>
      <c r="IC8" s="110">
        <v>2</v>
      </c>
      <c r="ID8" s="706">
        <v>9</v>
      </c>
      <c r="IE8" s="420">
        <v>9</v>
      </c>
      <c r="IF8" s="420"/>
      <c r="IG8" s="6">
        <f t="shared" si="137"/>
        <v>9</v>
      </c>
      <c r="IH8" s="104">
        <f t="shared" si="138"/>
        <v>9</v>
      </c>
      <c r="II8" s="784" t="str">
        <f t="shared" si="139"/>
        <v>9.0</v>
      </c>
      <c r="IJ8" s="540" t="str">
        <f t="shared" si="140"/>
        <v>A</v>
      </c>
      <c r="IK8" s="539">
        <f t="shared" si="141"/>
        <v>4</v>
      </c>
      <c r="IL8" s="539" t="str">
        <f t="shared" si="142"/>
        <v>4.0</v>
      </c>
      <c r="IM8" s="12">
        <v>4</v>
      </c>
      <c r="IN8" s="110">
        <v>4</v>
      </c>
      <c r="IO8" s="316">
        <v>8.6</v>
      </c>
      <c r="IP8" s="420">
        <v>8</v>
      </c>
      <c r="IQ8" s="420"/>
      <c r="IR8" s="6">
        <f t="shared" si="143"/>
        <v>8.1999999999999993</v>
      </c>
      <c r="IS8" s="104">
        <f t="shared" si="144"/>
        <v>8.1999999999999993</v>
      </c>
      <c r="IT8" s="784" t="str">
        <f t="shared" si="145"/>
        <v>8.2</v>
      </c>
      <c r="IU8" s="540" t="str">
        <f t="shared" si="146"/>
        <v>B+</v>
      </c>
      <c r="IV8" s="539">
        <f t="shared" si="147"/>
        <v>3.5</v>
      </c>
      <c r="IW8" s="539" t="str">
        <f t="shared" si="148"/>
        <v>3.5</v>
      </c>
      <c r="IX8" s="12">
        <v>2</v>
      </c>
      <c r="IY8" s="110">
        <v>2</v>
      </c>
      <c r="IZ8" s="706">
        <v>8</v>
      </c>
      <c r="JA8" s="699">
        <v>8</v>
      </c>
      <c r="JB8" s="699"/>
      <c r="JC8" s="6">
        <f t="shared" si="149"/>
        <v>8</v>
      </c>
      <c r="JD8" s="104">
        <f t="shared" si="150"/>
        <v>8</v>
      </c>
      <c r="JE8" s="784" t="str">
        <f t="shared" si="151"/>
        <v>8.0</v>
      </c>
      <c r="JF8" s="540" t="str">
        <f t="shared" si="152"/>
        <v>B+</v>
      </c>
      <c r="JG8" s="539">
        <f t="shared" si="153"/>
        <v>3.5</v>
      </c>
      <c r="JH8" s="539" t="str">
        <f t="shared" si="154"/>
        <v>3.5</v>
      </c>
      <c r="JI8" s="12">
        <v>2</v>
      </c>
      <c r="JJ8" s="110">
        <v>2</v>
      </c>
      <c r="JK8" s="316">
        <v>8.6</v>
      </c>
      <c r="JL8" s="420">
        <v>6</v>
      </c>
      <c r="JM8" s="420"/>
      <c r="JN8" s="6">
        <f t="shared" si="155"/>
        <v>7</v>
      </c>
      <c r="JO8" s="104">
        <f t="shared" si="156"/>
        <v>7</v>
      </c>
      <c r="JP8" s="784" t="str">
        <f t="shared" si="157"/>
        <v>7.0</v>
      </c>
      <c r="JQ8" s="540" t="str">
        <f t="shared" si="158"/>
        <v>B</v>
      </c>
      <c r="JR8" s="539">
        <f t="shared" si="159"/>
        <v>3</v>
      </c>
      <c r="JS8" s="539" t="str">
        <f t="shared" si="160"/>
        <v>3.0</v>
      </c>
      <c r="JT8" s="12">
        <v>3</v>
      </c>
      <c r="JU8" s="110">
        <v>3</v>
      </c>
      <c r="JV8" s="706">
        <v>8</v>
      </c>
      <c r="JW8" s="699">
        <v>10</v>
      </c>
      <c r="JX8" s="699"/>
      <c r="JY8" s="900">
        <f t="shared" si="161"/>
        <v>9.1999999999999993</v>
      </c>
      <c r="JZ8" s="902">
        <f t="shared" si="162"/>
        <v>9.1999999999999993</v>
      </c>
      <c r="KA8" s="904" t="str">
        <f t="shared" si="163"/>
        <v>9.2</v>
      </c>
      <c r="KB8" s="906" t="str">
        <f t="shared" si="164"/>
        <v>A</v>
      </c>
      <c r="KC8" s="908">
        <f t="shared" si="165"/>
        <v>4</v>
      </c>
      <c r="KD8" s="908" t="str">
        <f t="shared" si="166"/>
        <v>4.0</v>
      </c>
      <c r="KE8" s="729">
        <v>2</v>
      </c>
      <c r="KF8" s="910">
        <v>2</v>
      </c>
      <c r="KG8" s="920">
        <f t="shared" si="167"/>
        <v>20</v>
      </c>
      <c r="KH8" s="922">
        <f t="shared" si="168"/>
        <v>3.7</v>
      </c>
      <c r="KI8" s="924" t="str">
        <f t="shared" si="169"/>
        <v>3.70</v>
      </c>
      <c r="KJ8" s="928" t="str">
        <f t="shared" si="170"/>
        <v>Lên lớp</v>
      </c>
      <c r="KK8" s="931">
        <f t="shared" si="171"/>
        <v>59</v>
      </c>
      <c r="KL8" s="922">
        <f t="shared" si="172"/>
        <v>3.3135593220338984</v>
      </c>
      <c r="KM8" s="924" t="str">
        <f t="shared" si="173"/>
        <v>3.31</v>
      </c>
      <c r="KN8" s="932">
        <f t="shared" si="174"/>
        <v>20</v>
      </c>
      <c r="KO8" s="840">
        <f t="shared" si="175"/>
        <v>8.43</v>
      </c>
      <c r="KP8" s="933">
        <f t="shared" si="176"/>
        <v>3.7</v>
      </c>
      <c r="KQ8" s="934">
        <f t="shared" si="177"/>
        <v>59</v>
      </c>
      <c r="KR8" s="935">
        <f t="shared" si="178"/>
        <v>7.8779661016949145</v>
      </c>
      <c r="KS8" s="936">
        <f t="shared" si="179"/>
        <v>3.3135593220338984</v>
      </c>
      <c r="KT8" s="928" t="str">
        <f t="shared" si="180"/>
        <v>Lên lớp</v>
      </c>
      <c r="KU8" s="712"/>
      <c r="KV8" s="706">
        <v>8</v>
      </c>
      <c r="KW8" s="420">
        <v>9</v>
      </c>
      <c r="KX8" s="420"/>
      <c r="KY8" s="900">
        <f t="shared" si="181"/>
        <v>8.6</v>
      </c>
      <c r="KZ8" s="902">
        <f t="shared" si="182"/>
        <v>8.6</v>
      </c>
      <c r="LA8" s="904" t="str">
        <f t="shared" si="183"/>
        <v>8.6</v>
      </c>
      <c r="LB8" s="906" t="str">
        <f t="shared" si="184"/>
        <v>A</v>
      </c>
      <c r="LC8" s="908">
        <f t="shared" si="185"/>
        <v>4</v>
      </c>
      <c r="LD8" s="908" t="str">
        <f t="shared" si="186"/>
        <v>4.0</v>
      </c>
      <c r="LE8" s="729">
        <v>2</v>
      </c>
      <c r="LF8" s="910">
        <v>2</v>
      </c>
      <c r="LG8" s="848">
        <v>8.3000000000000007</v>
      </c>
      <c r="LH8" s="420">
        <v>9</v>
      </c>
      <c r="LI8" s="420"/>
      <c r="LJ8" s="900">
        <f t="shared" si="187"/>
        <v>8.6999999999999993</v>
      </c>
      <c r="LK8" s="902">
        <f t="shared" si="188"/>
        <v>8.6999999999999993</v>
      </c>
      <c r="LL8" s="904" t="str">
        <f t="shared" si="189"/>
        <v>8.7</v>
      </c>
      <c r="LM8" s="906" t="str">
        <f t="shared" si="190"/>
        <v>A</v>
      </c>
      <c r="LN8" s="908">
        <f t="shared" si="191"/>
        <v>4</v>
      </c>
      <c r="LO8" s="908" t="str">
        <f t="shared" si="192"/>
        <v>4.0</v>
      </c>
      <c r="LP8" s="729">
        <v>2</v>
      </c>
      <c r="LQ8" s="910">
        <v>2</v>
      </c>
      <c r="LR8" s="1111">
        <v>8.3000000000000007</v>
      </c>
      <c r="LS8" s="297">
        <v>8.5</v>
      </c>
      <c r="LT8" s="420"/>
      <c r="LU8" s="900">
        <f t="shared" si="193"/>
        <v>8.4</v>
      </c>
      <c r="LV8" s="902">
        <f t="shared" si="194"/>
        <v>8.4</v>
      </c>
      <c r="LW8" s="1043" t="str">
        <f t="shared" si="195"/>
        <v>8.4</v>
      </c>
      <c r="LX8" s="906" t="str">
        <f t="shared" si="196"/>
        <v>B+</v>
      </c>
      <c r="LY8" s="908">
        <f t="shared" si="197"/>
        <v>3.5</v>
      </c>
      <c r="LZ8" s="908" t="str">
        <f t="shared" si="198"/>
        <v>3.5</v>
      </c>
      <c r="MA8" s="729">
        <v>3</v>
      </c>
      <c r="MB8" s="910">
        <v>3</v>
      </c>
      <c r="MC8" s="1115">
        <v>8.4</v>
      </c>
      <c r="MD8" s="420">
        <v>6</v>
      </c>
      <c r="ME8" s="420"/>
      <c r="MF8" s="900">
        <f t="shared" si="199"/>
        <v>7</v>
      </c>
      <c r="MG8" s="902">
        <f t="shared" si="200"/>
        <v>7</v>
      </c>
      <c r="MH8" s="1043" t="str">
        <f t="shared" si="201"/>
        <v>7.0</v>
      </c>
      <c r="MI8" s="906" t="str">
        <f t="shared" si="202"/>
        <v>B</v>
      </c>
      <c r="MJ8" s="908">
        <f t="shared" si="203"/>
        <v>3</v>
      </c>
      <c r="MK8" s="908" t="str">
        <f t="shared" si="204"/>
        <v>3.0</v>
      </c>
      <c r="ML8" s="729">
        <v>2</v>
      </c>
      <c r="MM8" s="910">
        <v>2</v>
      </c>
      <c r="MN8" s="706">
        <v>8.8000000000000007</v>
      </c>
      <c r="MO8" s="420">
        <v>9</v>
      </c>
      <c r="MP8" s="420"/>
      <c r="MQ8" s="900">
        <f t="shared" si="205"/>
        <v>8.9</v>
      </c>
      <c r="MR8" s="902">
        <f t="shared" si="206"/>
        <v>8.9</v>
      </c>
      <c r="MS8" s="904" t="str">
        <f t="shared" si="207"/>
        <v>8.9</v>
      </c>
      <c r="MT8" s="906" t="str">
        <f t="shared" si="115"/>
        <v>A</v>
      </c>
      <c r="MU8" s="908">
        <f t="shared" si="116"/>
        <v>4</v>
      </c>
      <c r="MV8" s="908" t="str">
        <f t="shared" si="117"/>
        <v>4.0</v>
      </c>
      <c r="MW8" s="729">
        <v>2</v>
      </c>
      <c r="MX8" s="910">
        <v>2</v>
      </c>
      <c r="MY8" s="706">
        <v>8.6</v>
      </c>
      <c r="MZ8" s="420">
        <v>9</v>
      </c>
      <c r="NA8" s="297"/>
      <c r="NB8" s="900">
        <f t="shared" si="208"/>
        <v>8.8000000000000007</v>
      </c>
      <c r="NC8" s="902">
        <f t="shared" si="209"/>
        <v>8.8000000000000007</v>
      </c>
      <c r="ND8" s="1043" t="str">
        <f t="shared" si="210"/>
        <v>8.8</v>
      </c>
      <c r="NE8" s="906" t="str">
        <f t="shared" si="211"/>
        <v>A</v>
      </c>
      <c r="NF8" s="908">
        <f t="shared" si="212"/>
        <v>4</v>
      </c>
      <c r="NG8" s="908" t="str">
        <f t="shared" si="213"/>
        <v>4.0</v>
      </c>
      <c r="NH8" s="729">
        <v>4</v>
      </c>
      <c r="NI8" s="910">
        <v>4</v>
      </c>
      <c r="NJ8" s="1069">
        <f t="shared" si="214"/>
        <v>15</v>
      </c>
      <c r="NK8" s="1070">
        <f t="shared" si="215"/>
        <v>3.7666666666666666</v>
      </c>
      <c r="NL8" s="1071" t="str">
        <f t="shared" si="216"/>
        <v>3.77</v>
      </c>
      <c r="NM8" s="1072" t="str">
        <f t="shared" si="217"/>
        <v>Lên lớp</v>
      </c>
      <c r="NN8" s="1073">
        <f t="shared" si="218"/>
        <v>74</v>
      </c>
      <c r="NO8" s="1070">
        <f t="shared" si="219"/>
        <v>3.4054054054054053</v>
      </c>
      <c r="NP8" s="1071" t="str">
        <f t="shared" si="220"/>
        <v>3.41</v>
      </c>
      <c r="NQ8" s="1074">
        <f t="shared" si="221"/>
        <v>15</v>
      </c>
      <c r="NR8" s="1075">
        <f t="shared" si="222"/>
        <v>3.7666666666666666</v>
      </c>
      <c r="NS8" s="1075">
        <f t="shared" si="223"/>
        <v>8.4533333333333331</v>
      </c>
      <c r="NT8" s="1076">
        <f t="shared" si="224"/>
        <v>74</v>
      </c>
      <c r="NU8" s="1079">
        <f t="shared" si="225"/>
        <v>7.9945945945945933</v>
      </c>
      <c r="NV8" s="1077">
        <f t="shared" si="226"/>
        <v>3.4054054054054053</v>
      </c>
      <c r="NW8" s="1072" t="str">
        <f t="shared" si="227"/>
        <v>Lên lớp</v>
      </c>
      <c r="NY8" s="1514">
        <v>8.4</v>
      </c>
      <c r="NZ8" s="1517">
        <v>9</v>
      </c>
      <c r="OA8" s="1335"/>
      <c r="OB8" s="1413">
        <f t="shared" si="228"/>
        <v>8.8000000000000007</v>
      </c>
      <c r="OC8" s="1414">
        <f t="shared" si="229"/>
        <v>8.8000000000000007</v>
      </c>
      <c r="OD8" s="1609" t="str">
        <f t="shared" si="230"/>
        <v>8.8</v>
      </c>
      <c r="OE8" s="1416" t="str">
        <f t="shared" si="231"/>
        <v>A</v>
      </c>
      <c r="OF8" s="1417">
        <f t="shared" si="232"/>
        <v>4</v>
      </c>
      <c r="OG8" s="1417" t="str">
        <f t="shared" si="233"/>
        <v>4.0</v>
      </c>
      <c r="OH8" s="1419">
        <v>6</v>
      </c>
      <c r="OI8" s="1610">
        <v>6</v>
      </c>
      <c r="OJ8" s="1337">
        <v>8.4</v>
      </c>
      <c r="OK8" s="1335">
        <v>9.1999999999999993</v>
      </c>
      <c r="OL8" s="1634">
        <f t="shared" si="234"/>
        <v>8.9</v>
      </c>
      <c r="OM8" s="1635" t="str">
        <f t="shared" si="235"/>
        <v>8.9</v>
      </c>
      <c r="ON8" s="1636" t="str">
        <f t="shared" si="236"/>
        <v>A</v>
      </c>
      <c r="OO8" s="1637">
        <f t="shared" si="237"/>
        <v>4</v>
      </c>
      <c r="OP8" s="1637" t="str">
        <f t="shared" si="238"/>
        <v>4.0</v>
      </c>
      <c r="OQ8" s="1638">
        <v>5</v>
      </c>
      <c r="OR8" s="1610">
        <v>5</v>
      </c>
      <c r="OS8" s="1511">
        <f t="shared" si="239"/>
        <v>11</v>
      </c>
      <c r="OT8" s="1070">
        <f t="shared" si="240"/>
        <v>4</v>
      </c>
    </row>
    <row r="9" spans="1:410" ht="21.75" customHeight="1" x14ac:dyDescent="0.25">
      <c r="A9" s="33">
        <v>10</v>
      </c>
      <c r="B9" s="33" t="s">
        <v>471</v>
      </c>
      <c r="C9" s="70" t="s">
        <v>504</v>
      </c>
      <c r="D9" s="75" t="s">
        <v>505</v>
      </c>
      <c r="E9" s="79" t="s">
        <v>506</v>
      </c>
      <c r="F9" s="20"/>
      <c r="G9" s="71" t="s">
        <v>507</v>
      </c>
      <c r="H9" s="66" t="s">
        <v>34</v>
      </c>
      <c r="I9" s="122" t="s">
        <v>508</v>
      </c>
      <c r="J9" s="126">
        <v>6.5</v>
      </c>
      <c r="K9" s="1329" t="str">
        <f t="shared" si="0"/>
        <v>6.5</v>
      </c>
      <c r="L9" s="10" t="str">
        <f t="shared" si="1"/>
        <v>C+</v>
      </c>
      <c r="M9" s="8">
        <f t="shared" si="2"/>
        <v>2.5</v>
      </c>
      <c r="N9" s="208" t="str">
        <f t="shared" si="3"/>
        <v>2.5</v>
      </c>
      <c r="O9" s="126">
        <v>6.6</v>
      </c>
      <c r="P9" s="1329" t="str">
        <f t="shared" si="4"/>
        <v>6.6</v>
      </c>
      <c r="Q9" s="10" t="str">
        <f t="shared" si="5"/>
        <v>C+</v>
      </c>
      <c r="R9" s="8">
        <f t="shared" si="6"/>
        <v>2.5</v>
      </c>
      <c r="S9" s="208" t="str">
        <f t="shared" si="7"/>
        <v>2.5</v>
      </c>
      <c r="T9" s="115">
        <v>6.4</v>
      </c>
      <c r="U9" s="4">
        <v>7</v>
      </c>
      <c r="V9" s="5"/>
      <c r="W9" s="6">
        <f t="shared" si="8"/>
        <v>6.8</v>
      </c>
      <c r="X9" s="7">
        <f t="shared" si="9"/>
        <v>6.8</v>
      </c>
      <c r="Y9" s="791" t="str">
        <f t="shared" si="10"/>
        <v>6.8</v>
      </c>
      <c r="Z9" s="10" t="str">
        <f t="shared" si="11"/>
        <v>C+</v>
      </c>
      <c r="AA9" s="8">
        <f t="shared" si="12"/>
        <v>2.5</v>
      </c>
      <c r="AB9" s="8" t="str">
        <f t="shared" si="13"/>
        <v>2.5</v>
      </c>
      <c r="AC9" s="12">
        <v>2</v>
      </c>
      <c r="AD9" s="311">
        <v>2</v>
      </c>
      <c r="AE9" s="130">
        <v>7.3</v>
      </c>
      <c r="AF9" s="4">
        <v>7</v>
      </c>
      <c r="AG9" s="5"/>
      <c r="AH9" s="6">
        <f t="shared" si="14"/>
        <v>7.1</v>
      </c>
      <c r="AI9" s="7">
        <f t="shared" si="15"/>
        <v>7.1</v>
      </c>
      <c r="AJ9" s="791" t="str">
        <f t="shared" si="16"/>
        <v>7.1</v>
      </c>
      <c r="AK9" s="10" t="str">
        <f t="shared" si="17"/>
        <v>B</v>
      </c>
      <c r="AL9" s="8">
        <f t="shared" si="18"/>
        <v>3</v>
      </c>
      <c r="AM9" s="8" t="str">
        <f t="shared" si="19"/>
        <v>3.0</v>
      </c>
      <c r="AN9" s="12">
        <v>3</v>
      </c>
      <c r="AO9" s="110">
        <v>3</v>
      </c>
      <c r="AP9" s="115">
        <v>7.5</v>
      </c>
      <c r="AQ9" s="345">
        <v>7</v>
      </c>
      <c r="AR9" s="341"/>
      <c r="AS9" s="6">
        <f t="shared" si="20"/>
        <v>7.2</v>
      </c>
      <c r="AT9" s="7">
        <f t="shared" si="21"/>
        <v>7.2</v>
      </c>
      <c r="AU9" s="791" t="str">
        <f t="shared" si="22"/>
        <v>7.2</v>
      </c>
      <c r="AV9" s="10" t="str">
        <f t="shared" si="23"/>
        <v>B</v>
      </c>
      <c r="AW9" s="8">
        <f t="shared" si="24"/>
        <v>3</v>
      </c>
      <c r="AX9" s="8" t="str">
        <f t="shared" si="25"/>
        <v>3.0</v>
      </c>
      <c r="AY9" s="12">
        <v>4</v>
      </c>
      <c r="AZ9" s="110">
        <v>4</v>
      </c>
      <c r="BA9" s="285">
        <v>7.7</v>
      </c>
      <c r="BB9" s="244">
        <v>8</v>
      </c>
      <c r="BC9" s="244"/>
      <c r="BD9" s="6">
        <f t="shared" si="26"/>
        <v>7.9</v>
      </c>
      <c r="BE9" s="7">
        <f t="shared" si="27"/>
        <v>7.9</v>
      </c>
      <c r="BF9" s="791" t="str">
        <f t="shared" si="28"/>
        <v>7.9</v>
      </c>
      <c r="BG9" s="10" t="str">
        <f t="shared" si="29"/>
        <v>B</v>
      </c>
      <c r="BH9" s="8">
        <f t="shared" si="30"/>
        <v>3</v>
      </c>
      <c r="BI9" s="8" t="str">
        <f t="shared" si="31"/>
        <v>3.0</v>
      </c>
      <c r="BJ9" s="12">
        <v>3</v>
      </c>
      <c r="BK9" s="110">
        <v>3</v>
      </c>
      <c r="BL9" s="243">
        <v>7.8</v>
      </c>
      <c r="BM9" s="334">
        <v>6</v>
      </c>
      <c r="BN9" s="334"/>
      <c r="BO9" s="6">
        <f t="shared" si="32"/>
        <v>6.7</v>
      </c>
      <c r="BP9" s="7">
        <f t="shared" si="33"/>
        <v>6.7</v>
      </c>
      <c r="BQ9" s="791" t="str">
        <f t="shared" si="34"/>
        <v>6.7</v>
      </c>
      <c r="BR9" s="10" t="str">
        <f t="shared" si="35"/>
        <v>C+</v>
      </c>
      <c r="BS9" s="8">
        <f t="shared" si="36"/>
        <v>2.5</v>
      </c>
      <c r="BT9" s="8" t="str">
        <f t="shared" si="37"/>
        <v>2.5</v>
      </c>
      <c r="BU9" s="12">
        <v>2</v>
      </c>
      <c r="BV9" s="110">
        <v>2</v>
      </c>
      <c r="BW9" s="243">
        <v>8</v>
      </c>
      <c r="BX9" s="334">
        <v>8</v>
      </c>
      <c r="BY9" s="334"/>
      <c r="BZ9" s="6">
        <f t="shared" si="38"/>
        <v>8</v>
      </c>
      <c r="CA9" s="7">
        <f t="shared" si="39"/>
        <v>8</v>
      </c>
      <c r="CB9" s="791" t="str">
        <f t="shared" si="40"/>
        <v>8.0</v>
      </c>
      <c r="CC9" s="10" t="str">
        <f t="shared" si="41"/>
        <v>B+</v>
      </c>
      <c r="CD9" s="8">
        <f t="shared" si="42"/>
        <v>3.5</v>
      </c>
      <c r="CE9" s="8" t="str">
        <f t="shared" si="43"/>
        <v>3.5</v>
      </c>
      <c r="CF9" s="12">
        <v>2</v>
      </c>
      <c r="CG9" s="110">
        <v>2</v>
      </c>
      <c r="CH9" s="316">
        <v>6</v>
      </c>
      <c r="CI9" s="334">
        <v>7</v>
      </c>
      <c r="CJ9" s="334"/>
      <c r="CK9" s="6">
        <f t="shared" si="44"/>
        <v>6.6</v>
      </c>
      <c r="CL9" s="7">
        <f t="shared" si="45"/>
        <v>6.6</v>
      </c>
      <c r="CM9" s="791" t="str">
        <f t="shared" si="46"/>
        <v>6.6</v>
      </c>
      <c r="CN9" s="10" t="str">
        <f t="shared" si="47"/>
        <v>C+</v>
      </c>
      <c r="CO9" s="8">
        <f t="shared" si="48"/>
        <v>2.5</v>
      </c>
      <c r="CP9" s="8" t="str">
        <f t="shared" si="49"/>
        <v>2.5</v>
      </c>
      <c r="CQ9" s="12">
        <v>3</v>
      </c>
      <c r="CR9" s="110">
        <v>3</v>
      </c>
      <c r="CS9" s="365">
        <f t="shared" si="50"/>
        <v>19</v>
      </c>
      <c r="CT9" s="363">
        <f t="shared" si="51"/>
        <v>2.8684210526315788</v>
      </c>
      <c r="CU9" s="355" t="str">
        <f t="shared" si="52"/>
        <v>2.87</v>
      </c>
      <c r="CV9" s="356" t="str">
        <f t="shared" si="53"/>
        <v>Lên lớp</v>
      </c>
      <c r="CW9" s="357">
        <f t="shared" si="54"/>
        <v>19</v>
      </c>
      <c r="CX9" s="358">
        <f t="shared" si="55"/>
        <v>2.8684210526315788</v>
      </c>
      <c r="CY9" s="356" t="str">
        <f t="shared" si="56"/>
        <v>Lên lớp</v>
      </c>
      <c r="DA9" s="285">
        <v>8.4</v>
      </c>
      <c r="DB9" s="244">
        <v>8</v>
      </c>
      <c r="DC9" s="244"/>
      <c r="DD9" s="6">
        <f t="shared" si="57"/>
        <v>8.1999999999999993</v>
      </c>
      <c r="DE9" s="7">
        <f t="shared" si="58"/>
        <v>8.1999999999999993</v>
      </c>
      <c r="DF9" s="791" t="str">
        <f t="shared" si="59"/>
        <v>8.2</v>
      </c>
      <c r="DG9" s="10" t="str">
        <f t="shared" si="60"/>
        <v>B+</v>
      </c>
      <c r="DH9" s="8">
        <f t="shared" si="61"/>
        <v>3.5</v>
      </c>
      <c r="DI9" s="8" t="str">
        <f t="shared" si="62"/>
        <v>3.5</v>
      </c>
      <c r="DJ9" s="12">
        <v>4</v>
      </c>
      <c r="DK9" s="110">
        <v>4</v>
      </c>
      <c r="DL9" s="243">
        <v>8.4</v>
      </c>
      <c r="DM9" s="334">
        <v>3</v>
      </c>
      <c r="DN9" s="334"/>
      <c r="DO9" s="6">
        <f t="shared" si="63"/>
        <v>5.2</v>
      </c>
      <c r="DP9" s="7">
        <f t="shared" si="64"/>
        <v>5.2</v>
      </c>
      <c r="DQ9" s="791" t="str">
        <f t="shared" si="65"/>
        <v>5.2</v>
      </c>
      <c r="DR9" s="10" t="str">
        <f t="shared" si="66"/>
        <v>D+</v>
      </c>
      <c r="DS9" s="8">
        <f t="shared" si="67"/>
        <v>1.5</v>
      </c>
      <c r="DT9" s="8" t="str">
        <f t="shared" si="68"/>
        <v>1.5</v>
      </c>
      <c r="DU9" s="12">
        <v>2</v>
      </c>
      <c r="DV9" s="110">
        <v>2</v>
      </c>
      <c r="DW9" s="243">
        <v>7.7</v>
      </c>
      <c r="DX9" s="244">
        <v>6</v>
      </c>
      <c r="DY9" s="244"/>
      <c r="DZ9" s="6">
        <f t="shared" si="69"/>
        <v>6.7</v>
      </c>
      <c r="EA9" s="7">
        <f t="shared" si="70"/>
        <v>6.7</v>
      </c>
      <c r="EB9" s="791" t="str">
        <f t="shared" si="71"/>
        <v>6.7</v>
      </c>
      <c r="EC9" s="10" t="str">
        <f t="shared" si="72"/>
        <v>C+</v>
      </c>
      <c r="ED9" s="8">
        <f t="shared" si="73"/>
        <v>2.5</v>
      </c>
      <c r="EE9" s="8" t="str">
        <f t="shared" si="74"/>
        <v>2.5</v>
      </c>
      <c r="EF9" s="12">
        <v>2</v>
      </c>
      <c r="EG9" s="110">
        <v>2</v>
      </c>
      <c r="EH9" s="243">
        <v>7.2</v>
      </c>
      <c r="EI9" s="244">
        <v>8</v>
      </c>
      <c r="EJ9" s="244"/>
      <c r="EK9" s="6">
        <f t="shared" si="75"/>
        <v>7.7</v>
      </c>
      <c r="EL9" s="7">
        <f t="shared" si="76"/>
        <v>7.7</v>
      </c>
      <c r="EM9" s="791" t="str">
        <f t="shared" si="77"/>
        <v>7.7</v>
      </c>
      <c r="EN9" s="10" t="str">
        <f t="shared" si="78"/>
        <v>B</v>
      </c>
      <c r="EO9" s="8">
        <f t="shared" si="79"/>
        <v>3</v>
      </c>
      <c r="EP9" s="8" t="str">
        <f t="shared" si="80"/>
        <v>3.0</v>
      </c>
      <c r="EQ9" s="12">
        <v>4</v>
      </c>
      <c r="ER9" s="110">
        <v>4</v>
      </c>
      <c r="ES9" s="285">
        <v>6.8</v>
      </c>
      <c r="ET9" s="244">
        <v>5</v>
      </c>
      <c r="EU9" s="244"/>
      <c r="EV9" s="6">
        <f t="shared" si="81"/>
        <v>5.7</v>
      </c>
      <c r="EW9" s="7">
        <f t="shared" si="82"/>
        <v>5.7</v>
      </c>
      <c r="EX9" s="791" t="str">
        <f t="shared" si="83"/>
        <v>5.7</v>
      </c>
      <c r="EY9" s="10" t="str">
        <f t="shared" si="84"/>
        <v>C</v>
      </c>
      <c r="EZ9" s="8">
        <f t="shared" si="85"/>
        <v>2</v>
      </c>
      <c r="FA9" s="8" t="str">
        <f t="shared" si="86"/>
        <v>2.0</v>
      </c>
      <c r="FB9" s="12">
        <v>2</v>
      </c>
      <c r="FC9" s="110">
        <v>2</v>
      </c>
      <c r="FD9" s="243">
        <v>6.4</v>
      </c>
      <c r="FE9" s="334">
        <v>6</v>
      </c>
      <c r="FF9" s="20"/>
      <c r="FG9" s="6">
        <f t="shared" si="87"/>
        <v>6.2</v>
      </c>
      <c r="FH9" s="7">
        <f t="shared" si="88"/>
        <v>6.2</v>
      </c>
      <c r="FI9" s="791" t="str">
        <f t="shared" si="89"/>
        <v>6.2</v>
      </c>
      <c r="FJ9" s="10" t="str">
        <f t="shared" si="90"/>
        <v>C</v>
      </c>
      <c r="FK9" s="8">
        <f t="shared" si="91"/>
        <v>2</v>
      </c>
      <c r="FL9" s="8" t="str">
        <f t="shared" si="92"/>
        <v>2.0</v>
      </c>
      <c r="FM9" s="12">
        <v>2</v>
      </c>
      <c r="FN9" s="110">
        <v>2</v>
      </c>
      <c r="FO9" s="243">
        <v>7.7</v>
      </c>
      <c r="FP9" s="244">
        <v>8</v>
      </c>
      <c r="FQ9" s="244"/>
      <c r="FR9" s="6">
        <f t="shared" si="93"/>
        <v>7.9</v>
      </c>
      <c r="FS9" s="7">
        <f t="shared" si="94"/>
        <v>7.9</v>
      </c>
      <c r="FT9" s="791" t="str">
        <f t="shared" si="95"/>
        <v>7.9</v>
      </c>
      <c r="FU9" s="10" t="str">
        <f t="shared" si="96"/>
        <v>B</v>
      </c>
      <c r="FV9" s="8">
        <f t="shared" si="97"/>
        <v>3</v>
      </c>
      <c r="FW9" s="8" t="str">
        <f t="shared" si="98"/>
        <v>3.0</v>
      </c>
      <c r="FX9" s="12">
        <v>2</v>
      </c>
      <c r="FY9" s="110">
        <v>2</v>
      </c>
      <c r="FZ9" s="243">
        <v>8.8000000000000007</v>
      </c>
      <c r="GA9" s="244">
        <v>8</v>
      </c>
      <c r="GB9" s="244"/>
      <c r="GC9" s="6">
        <f t="shared" si="99"/>
        <v>8.3000000000000007</v>
      </c>
      <c r="GD9" s="7">
        <f t="shared" si="100"/>
        <v>8.3000000000000007</v>
      </c>
      <c r="GE9" s="791" t="str">
        <f t="shared" si="101"/>
        <v>8.3</v>
      </c>
      <c r="GF9" s="10" t="str">
        <f t="shared" si="102"/>
        <v>B+</v>
      </c>
      <c r="GG9" s="8">
        <f t="shared" si="103"/>
        <v>3.5</v>
      </c>
      <c r="GH9" s="8" t="str">
        <f t="shared" si="104"/>
        <v>3.5</v>
      </c>
      <c r="GI9" s="12">
        <v>2</v>
      </c>
      <c r="GJ9" s="110">
        <v>2</v>
      </c>
      <c r="GK9" s="365">
        <f t="shared" si="105"/>
        <v>20</v>
      </c>
      <c r="GL9" s="354">
        <f t="shared" si="106"/>
        <v>2.75</v>
      </c>
      <c r="GM9" s="355" t="str">
        <f t="shared" si="107"/>
        <v>2.75</v>
      </c>
      <c r="GN9" s="344" t="str">
        <f t="shared" si="108"/>
        <v>Lên lớp</v>
      </c>
      <c r="GO9" s="559">
        <f t="shared" si="109"/>
        <v>39</v>
      </c>
      <c r="GP9" s="354">
        <f t="shared" si="110"/>
        <v>2.8076923076923075</v>
      </c>
      <c r="GQ9" s="355" t="str">
        <f t="shared" si="111"/>
        <v>2.81</v>
      </c>
      <c r="GR9" s="675">
        <f t="shared" si="112"/>
        <v>39</v>
      </c>
      <c r="GS9" s="789">
        <f t="shared" si="118"/>
        <v>7.1846153846153875</v>
      </c>
      <c r="GT9" s="561">
        <f t="shared" si="113"/>
        <v>2.8076923076923075</v>
      </c>
      <c r="GU9" s="678" t="str">
        <f t="shared" si="114"/>
        <v>Lên lớp</v>
      </c>
      <c r="GV9" s="113"/>
      <c r="GW9" s="706">
        <v>7.3</v>
      </c>
      <c r="GX9" s="420">
        <v>8</v>
      </c>
      <c r="GY9" s="420"/>
      <c r="GZ9" s="6">
        <f t="shared" si="119"/>
        <v>7.7</v>
      </c>
      <c r="HA9" s="104">
        <f t="shared" si="120"/>
        <v>7.7</v>
      </c>
      <c r="HB9" s="784" t="str">
        <f t="shared" si="121"/>
        <v>7.7</v>
      </c>
      <c r="HC9" s="540" t="str">
        <f t="shared" si="122"/>
        <v>B</v>
      </c>
      <c r="HD9" s="539">
        <f t="shared" si="123"/>
        <v>3</v>
      </c>
      <c r="HE9" s="539" t="str">
        <f t="shared" si="124"/>
        <v>3.0</v>
      </c>
      <c r="HF9" s="12">
        <v>2</v>
      </c>
      <c r="HG9" s="110">
        <v>2</v>
      </c>
      <c r="HH9" s="706">
        <v>7.8</v>
      </c>
      <c r="HI9" s="699">
        <v>7</v>
      </c>
      <c r="HJ9" s="699"/>
      <c r="HK9" s="6">
        <f t="shared" si="125"/>
        <v>7.3</v>
      </c>
      <c r="HL9" s="104">
        <f t="shared" si="126"/>
        <v>7.3</v>
      </c>
      <c r="HM9" s="784" t="str">
        <f t="shared" si="127"/>
        <v>7.3</v>
      </c>
      <c r="HN9" s="540" t="str">
        <f t="shared" si="128"/>
        <v>B</v>
      </c>
      <c r="HO9" s="539">
        <f t="shared" si="129"/>
        <v>3</v>
      </c>
      <c r="HP9" s="539" t="str">
        <f t="shared" si="130"/>
        <v>3.0</v>
      </c>
      <c r="HQ9" s="12">
        <v>3</v>
      </c>
      <c r="HR9" s="110">
        <v>3</v>
      </c>
      <c r="HS9" s="316">
        <v>8.8000000000000007</v>
      </c>
      <c r="HT9" s="834">
        <v>9</v>
      </c>
      <c r="HU9" s="420"/>
      <c r="HV9" s="6">
        <f t="shared" si="131"/>
        <v>8.9</v>
      </c>
      <c r="HW9" s="104">
        <f t="shared" si="132"/>
        <v>8.9</v>
      </c>
      <c r="HX9" s="784" t="str">
        <f t="shared" si="133"/>
        <v>8.9</v>
      </c>
      <c r="HY9" s="540" t="str">
        <f t="shared" si="134"/>
        <v>A</v>
      </c>
      <c r="HZ9" s="539">
        <f t="shared" si="135"/>
        <v>4</v>
      </c>
      <c r="IA9" s="539" t="str">
        <f t="shared" si="136"/>
        <v>4.0</v>
      </c>
      <c r="IB9" s="12">
        <v>2</v>
      </c>
      <c r="IC9" s="110">
        <v>2</v>
      </c>
      <c r="ID9" s="706">
        <v>7</v>
      </c>
      <c r="IE9" s="420">
        <v>8</v>
      </c>
      <c r="IF9" s="420"/>
      <c r="IG9" s="6">
        <f t="shared" si="137"/>
        <v>7.6</v>
      </c>
      <c r="IH9" s="104">
        <f t="shared" si="138"/>
        <v>7.6</v>
      </c>
      <c r="II9" s="784" t="str">
        <f t="shared" si="139"/>
        <v>7.6</v>
      </c>
      <c r="IJ9" s="540" t="str">
        <f t="shared" si="140"/>
        <v>B</v>
      </c>
      <c r="IK9" s="539">
        <f t="shared" si="141"/>
        <v>3</v>
      </c>
      <c r="IL9" s="539" t="str">
        <f t="shared" si="142"/>
        <v>3.0</v>
      </c>
      <c r="IM9" s="12">
        <v>4</v>
      </c>
      <c r="IN9" s="110">
        <v>4</v>
      </c>
      <c r="IO9" s="316">
        <v>8.1999999999999993</v>
      </c>
      <c r="IP9" s="420">
        <v>10</v>
      </c>
      <c r="IQ9" s="420"/>
      <c r="IR9" s="6">
        <f t="shared" si="143"/>
        <v>9.3000000000000007</v>
      </c>
      <c r="IS9" s="104">
        <f t="shared" si="144"/>
        <v>9.3000000000000007</v>
      </c>
      <c r="IT9" s="784" t="str">
        <f t="shared" si="145"/>
        <v>9.3</v>
      </c>
      <c r="IU9" s="540" t="str">
        <f t="shared" si="146"/>
        <v>A</v>
      </c>
      <c r="IV9" s="539">
        <f t="shared" si="147"/>
        <v>4</v>
      </c>
      <c r="IW9" s="539" t="str">
        <f t="shared" si="148"/>
        <v>4.0</v>
      </c>
      <c r="IX9" s="12">
        <v>2</v>
      </c>
      <c r="IY9" s="110">
        <v>2</v>
      </c>
      <c r="IZ9" s="706">
        <v>7.7</v>
      </c>
      <c r="JA9" s="699">
        <v>8</v>
      </c>
      <c r="JB9" s="699"/>
      <c r="JC9" s="6">
        <f t="shared" si="149"/>
        <v>7.9</v>
      </c>
      <c r="JD9" s="104">
        <f t="shared" si="150"/>
        <v>7.9</v>
      </c>
      <c r="JE9" s="784" t="str">
        <f t="shared" si="151"/>
        <v>7.9</v>
      </c>
      <c r="JF9" s="540" t="str">
        <f t="shared" si="152"/>
        <v>B</v>
      </c>
      <c r="JG9" s="539">
        <f t="shared" si="153"/>
        <v>3</v>
      </c>
      <c r="JH9" s="539" t="str">
        <f t="shared" si="154"/>
        <v>3.0</v>
      </c>
      <c r="JI9" s="12">
        <v>2</v>
      </c>
      <c r="JJ9" s="110">
        <v>2</v>
      </c>
      <c r="JK9" s="316">
        <v>8.1999999999999993</v>
      </c>
      <c r="JL9" s="420">
        <v>5</v>
      </c>
      <c r="JM9" s="420"/>
      <c r="JN9" s="6">
        <f t="shared" si="155"/>
        <v>6.3</v>
      </c>
      <c r="JO9" s="104">
        <f t="shared" si="156"/>
        <v>6.3</v>
      </c>
      <c r="JP9" s="784" t="str">
        <f t="shared" si="157"/>
        <v>6.3</v>
      </c>
      <c r="JQ9" s="540" t="str">
        <f t="shared" si="158"/>
        <v>C</v>
      </c>
      <c r="JR9" s="539">
        <f t="shared" si="159"/>
        <v>2</v>
      </c>
      <c r="JS9" s="539" t="str">
        <f t="shared" si="160"/>
        <v>2.0</v>
      </c>
      <c r="JT9" s="12">
        <v>3</v>
      </c>
      <c r="JU9" s="110">
        <v>3</v>
      </c>
      <c r="JV9" s="706">
        <v>8</v>
      </c>
      <c r="JW9" s="699">
        <v>8</v>
      </c>
      <c r="JX9" s="699"/>
      <c r="JY9" s="900">
        <f t="shared" si="161"/>
        <v>8</v>
      </c>
      <c r="JZ9" s="902">
        <f t="shared" si="162"/>
        <v>8</v>
      </c>
      <c r="KA9" s="904" t="str">
        <f t="shared" si="163"/>
        <v>8.0</v>
      </c>
      <c r="KB9" s="906" t="str">
        <f t="shared" si="164"/>
        <v>B+</v>
      </c>
      <c r="KC9" s="908">
        <f t="shared" si="165"/>
        <v>3.5</v>
      </c>
      <c r="KD9" s="908" t="str">
        <f t="shared" si="166"/>
        <v>3.5</v>
      </c>
      <c r="KE9" s="729">
        <v>2</v>
      </c>
      <c r="KF9" s="910">
        <v>2</v>
      </c>
      <c r="KG9" s="920">
        <f t="shared" si="167"/>
        <v>20</v>
      </c>
      <c r="KH9" s="922">
        <f t="shared" si="168"/>
        <v>3.1</v>
      </c>
      <c r="KI9" s="924" t="str">
        <f t="shared" si="169"/>
        <v>3.10</v>
      </c>
      <c r="KJ9" s="928" t="str">
        <f t="shared" si="170"/>
        <v>Lên lớp</v>
      </c>
      <c r="KK9" s="931">
        <f t="shared" si="171"/>
        <v>59</v>
      </c>
      <c r="KL9" s="922">
        <f t="shared" si="172"/>
        <v>2.906779661016949</v>
      </c>
      <c r="KM9" s="924" t="str">
        <f t="shared" si="173"/>
        <v>2.91</v>
      </c>
      <c r="KN9" s="932">
        <f t="shared" si="174"/>
        <v>20</v>
      </c>
      <c r="KO9" s="840">
        <f t="shared" si="175"/>
        <v>7.74</v>
      </c>
      <c r="KP9" s="933">
        <f t="shared" si="176"/>
        <v>3.1</v>
      </c>
      <c r="KQ9" s="934">
        <f t="shared" si="177"/>
        <v>59</v>
      </c>
      <c r="KR9" s="935">
        <f t="shared" si="178"/>
        <v>7.3728813559322051</v>
      </c>
      <c r="KS9" s="936">
        <f t="shared" si="179"/>
        <v>2.906779661016949</v>
      </c>
      <c r="KT9" s="928" t="str">
        <f t="shared" si="180"/>
        <v>Lên lớp</v>
      </c>
      <c r="KU9" s="712"/>
      <c r="KV9" s="706">
        <v>6.6</v>
      </c>
      <c r="KW9" s="420">
        <v>8</v>
      </c>
      <c r="KX9" s="420"/>
      <c r="KY9" s="900">
        <f t="shared" si="181"/>
        <v>7.4</v>
      </c>
      <c r="KZ9" s="902">
        <f t="shared" si="182"/>
        <v>7.4</v>
      </c>
      <c r="LA9" s="904" t="str">
        <f t="shared" si="183"/>
        <v>7.4</v>
      </c>
      <c r="LB9" s="906" t="str">
        <f t="shared" si="184"/>
        <v>B</v>
      </c>
      <c r="LC9" s="908">
        <f t="shared" si="185"/>
        <v>3</v>
      </c>
      <c r="LD9" s="908" t="str">
        <f t="shared" si="186"/>
        <v>3.0</v>
      </c>
      <c r="LE9" s="729">
        <v>2</v>
      </c>
      <c r="LF9" s="910">
        <v>2</v>
      </c>
      <c r="LG9" s="848">
        <v>8.5</v>
      </c>
      <c r="LH9" s="420">
        <v>9</v>
      </c>
      <c r="LI9" s="420"/>
      <c r="LJ9" s="900">
        <f t="shared" si="187"/>
        <v>8.8000000000000007</v>
      </c>
      <c r="LK9" s="902">
        <f t="shared" si="188"/>
        <v>8.8000000000000007</v>
      </c>
      <c r="LL9" s="904" t="str">
        <f t="shared" si="189"/>
        <v>8.8</v>
      </c>
      <c r="LM9" s="906" t="str">
        <f t="shared" si="190"/>
        <v>A</v>
      </c>
      <c r="LN9" s="908">
        <f t="shared" si="191"/>
        <v>4</v>
      </c>
      <c r="LO9" s="908" t="str">
        <f t="shared" si="192"/>
        <v>4.0</v>
      </c>
      <c r="LP9" s="729">
        <v>2</v>
      </c>
      <c r="LQ9" s="910">
        <v>2</v>
      </c>
      <c r="LR9" s="1111">
        <v>7.7</v>
      </c>
      <c r="LS9" s="297">
        <v>8.5</v>
      </c>
      <c r="LT9" s="420"/>
      <c r="LU9" s="900">
        <f t="shared" si="193"/>
        <v>8.1999999999999993</v>
      </c>
      <c r="LV9" s="902">
        <f t="shared" si="194"/>
        <v>8.1999999999999993</v>
      </c>
      <c r="LW9" s="1043" t="str">
        <f t="shared" si="195"/>
        <v>8.2</v>
      </c>
      <c r="LX9" s="906" t="str">
        <f t="shared" si="196"/>
        <v>B+</v>
      </c>
      <c r="LY9" s="908">
        <f t="shared" si="197"/>
        <v>3.5</v>
      </c>
      <c r="LZ9" s="908" t="str">
        <f t="shared" si="198"/>
        <v>3.5</v>
      </c>
      <c r="MA9" s="729">
        <v>3</v>
      </c>
      <c r="MB9" s="910">
        <v>3</v>
      </c>
      <c r="MC9" s="1115">
        <v>7.4</v>
      </c>
      <c r="MD9" s="420">
        <v>6</v>
      </c>
      <c r="ME9" s="420"/>
      <c r="MF9" s="900">
        <f t="shared" si="199"/>
        <v>6.6</v>
      </c>
      <c r="MG9" s="902">
        <f t="shared" si="200"/>
        <v>6.6</v>
      </c>
      <c r="MH9" s="1043" t="str">
        <f t="shared" si="201"/>
        <v>6.6</v>
      </c>
      <c r="MI9" s="906" t="str">
        <f t="shared" si="202"/>
        <v>C+</v>
      </c>
      <c r="MJ9" s="908">
        <f t="shared" si="203"/>
        <v>2.5</v>
      </c>
      <c r="MK9" s="908" t="str">
        <f t="shared" si="204"/>
        <v>2.5</v>
      </c>
      <c r="ML9" s="729">
        <v>2</v>
      </c>
      <c r="MM9" s="910">
        <v>2</v>
      </c>
      <c r="MN9" s="706">
        <v>7.8</v>
      </c>
      <c r="MO9" s="420">
        <v>9</v>
      </c>
      <c r="MP9" s="420"/>
      <c r="MQ9" s="900">
        <f t="shared" si="205"/>
        <v>8.5</v>
      </c>
      <c r="MR9" s="902">
        <f t="shared" si="206"/>
        <v>8.5</v>
      </c>
      <c r="MS9" s="904" t="str">
        <f t="shared" si="207"/>
        <v>8.5</v>
      </c>
      <c r="MT9" s="906" t="str">
        <f t="shared" si="115"/>
        <v>A</v>
      </c>
      <c r="MU9" s="908">
        <f t="shared" si="116"/>
        <v>4</v>
      </c>
      <c r="MV9" s="908" t="str">
        <f t="shared" si="117"/>
        <v>4.0</v>
      </c>
      <c r="MW9" s="729">
        <v>2</v>
      </c>
      <c r="MX9" s="910">
        <v>2</v>
      </c>
      <c r="MY9" s="706">
        <v>7.8</v>
      </c>
      <c r="MZ9" s="420">
        <v>8</v>
      </c>
      <c r="NA9" s="297"/>
      <c r="NB9" s="900">
        <f t="shared" si="208"/>
        <v>7.9</v>
      </c>
      <c r="NC9" s="902">
        <f t="shared" si="209"/>
        <v>7.9</v>
      </c>
      <c r="ND9" s="1043" t="str">
        <f t="shared" si="210"/>
        <v>7.9</v>
      </c>
      <c r="NE9" s="906" t="str">
        <f t="shared" si="211"/>
        <v>B</v>
      </c>
      <c r="NF9" s="908">
        <f t="shared" si="212"/>
        <v>3</v>
      </c>
      <c r="NG9" s="908" t="str">
        <f t="shared" si="213"/>
        <v>3.0</v>
      </c>
      <c r="NH9" s="729">
        <v>4</v>
      </c>
      <c r="NI9" s="910">
        <v>4</v>
      </c>
      <c r="NJ9" s="1069">
        <f t="shared" si="214"/>
        <v>15</v>
      </c>
      <c r="NK9" s="1070">
        <f t="shared" si="215"/>
        <v>3.3</v>
      </c>
      <c r="NL9" s="1071" t="str">
        <f t="shared" si="216"/>
        <v>3.30</v>
      </c>
      <c r="NM9" s="1072" t="str">
        <f t="shared" si="217"/>
        <v>Lên lớp</v>
      </c>
      <c r="NN9" s="1073">
        <f t="shared" si="218"/>
        <v>74</v>
      </c>
      <c r="NO9" s="1070">
        <f t="shared" si="219"/>
        <v>2.9864864864864864</v>
      </c>
      <c r="NP9" s="1071" t="str">
        <f t="shared" si="220"/>
        <v>2.99</v>
      </c>
      <c r="NQ9" s="1074">
        <f t="shared" si="221"/>
        <v>15</v>
      </c>
      <c r="NR9" s="1075">
        <f t="shared" si="222"/>
        <v>3.3</v>
      </c>
      <c r="NS9" s="1075">
        <f t="shared" si="223"/>
        <v>7.9200000000000008</v>
      </c>
      <c r="NT9" s="1076">
        <f t="shared" si="224"/>
        <v>74</v>
      </c>
      <c r="NU9" s="1079">
        <f t="shared" si="225"/>
        <v>7.4837837837837862</v>
      </c>
      <c r="NV9" s="1077">
        <f t="shared" si="226"/>
        <v>2.9864864864864864</v>
      </c>
      <c r="NW9" s="1072" t="str">
        <f t="shared" si="227"/>
        <v>Lên lớp</v>
      </c>
      <c r="NY9" s="1514">
        <v>8.1999999999999993</v>
      </c>
      <c r="NZ9" s="1517">
        <v>8</v>
      </c>
      <c r="OA9" s="1335"/>
      <c r="OB9" s="1413">
        <f t="shared" si="228"/>
        <v>8.1</v>
      </c>
      <c r="OC9" s="1414">
        <f t="shared" si="229"/>
        <v>8.1</v>
      </c>
      <c r="OD9" s="1609" t="str">
        <f t="shared" si="230"/>
        <v>8.1</v>
      </c>
      <c r="OE9" s="1416" t="str">
        <f t="shared" si="231"/>
        <v>B+</v>
      </c>
      <c r="OF9" s="1417">
        <f t="shared" si="232"/>
        <v>3.5</v>
      </c>
      <c r="OG9" s="1417" t="str">
        <f t="shared" si="233"/>
        <v>3.5</v>
      </c>
      <c r="OH9" s="1419">
        <v>6</v>
      </c>
      <c r="OI9" s="1610">
        <v>6</v>
      </c>
      <c r="OJ9" s="1337">
        <v>8.4</v>
      </c>
      <c r="OK9" s="1335">
        <v>8.9</v>
      </c>
      <c r="OL9" s="1634">
        <f t="shared" si="234"/>
        <v>8.6999999999999993</v>
      </c>
      <c r="OM9" s="1635" t="str">
        <f t="shared" si="235"/>
        <v>8.7</v>
      </c>
      <c r="ON9" s="1636" t="str">
        <f t="shared" si="236"/>
        <v>A</v>
      </c>
      <c r="OO9" s="1637">
        <f t="shared" si="237"/>
        <v>4</v>
      </c>
      <c r="OP9" s="1637" t="str">
        <f t="shared" si="238"/>
        <v>4.0</v>
      </c>
      <c r="OQ9" s="1638">
        <v>5</v>
      </c>
      <c r="OR9" s="1610">
        <v>5</v>
      </c>
      <c r="OS9" s="1511">
        <f t="shared" si="239"/>
        <v>11</v>
      </c>
      <c r="OT9" s="1070">
        <f t="shared" si="240"/>
        <v>3.7272727272727271</v>
      </c>
    </row>
    <row r="10" spans="1:410" ht="21.75" customHeight="1" x14ac:dyDescent="0.25">
      <c r="A10" s="33">
        <v>11</v>
      </c>
      <c r="B10" s="33" t="s">
        <v>471</v>
      </c>
      <c r="C10" s="70" t="s">
        <v>509</v>
      </c>
      <c r="D10" s="75" t="s">
        <v>510</v>
      </c>
      <c r="E10" s="79" t="s">
        <v>511</v>
      </c>
      <c r="F10" s="20"/>
      <c r="G10" s="71" t="s">
        <v>512</v>
      </c>
      <c r="H10" s="66" t="s">
        <v>34</v>
      </c>
      <c r="I10" s="122" t="s">
        <v>513</v>
      </c>
      <c r="J10" s="126">
        <v>6.3</v>
      </c>
      <c r="K10" s="1329" t="str">
        <f t="shared" si="0"/>
        <v>6.3</v>
      </c>
      <c r="L10" s="10" t="str">
        <f t="shared" si="1"/>
        <v>C</v>
      </c>
      <c r="M10" s="8">
        <f t="shared" si="2"/>
        <v>2</v>
      </c>
      <c r="N10" s="208" t="str">
        <f t="shared" si="3"/>
        <v>2.0</v>
      </c>
      <c r="O10" s="126">
        <v>6.8</v>
      </c>
      <c r="P10" s="1329" t="str">
        <f t="shared" si="4"/>
        <v>6.8</v>
      </c>
      <c r="Q10" s="10" t="str">
        <f t="shared" si="5"/>
        <v>C+</v>
      </c>
      <c r="R10" s="8">
        <f t="shared" si="6"/>
        <v>2.5</v>
      </c>
      <c r="S10" s="208" t="str">
        <f t="shared" si="7"/>
        <v>2.5</v>
      </c>
      <c r="T10" s="115">
        <v>6.6</v>
      </c>
      <c r="U10" s="4">
        <v>6</v>
      </c>
      <c r="V10" s="5"/>
      <c r="W10" s="6">
        <f t="shared" si="8"/>
        <v>6.2</v>
      </c>
      <c r="X10" s="7">
        <f t="shared" si="9"/>
        <v>6.2</v>
      </c>
      <c r="Y10" s="791" t="str">
        <f t="shared" si="10"/>
        <v>6.2</v>
      </c>
      <c r="Z10" s="10" t="str">
        <f t="shared" si="11"/>
        <v>C</v>
      </c>
      <c r="AA10" s="8">
        <f t="shared" si="12"/>
        <v>2</v>
      </c>
      <c r="AB10" s="8" t="str">
        <f t="shared" si="13"/>
        <v>2.0</v>
      </c>
      <c r="AC10" s="12">
        <v>2</v>
      </c>
      <c r="AD10" s="311">
        <v>2</v>
      </c>
      <c r="AE10" s="130">
        <v>5.5</v>
      </c>
      <c r="AF10" s="4">
        <v>4</v>
      </c>
      <c r="AG10" s="5"/>
      <c r="AH10" s="6">
        <f t="shared" si="14"/>
        <v>4.5999999999999996</v>
      </c>
      <c r="AI10" s="7">
        <f t="shared" si="15"/>
        <v>4.5999999999999996</v>
      </c>
      <c r="AJ10" s="791" t="str">
        <f t="shared" si="16"/>
        <v>4.6</v>
      </c>
      <c r="AK10" s="10" t="str">
        <f t="shared" si="17"/>
        <v>D</v>
      </c>
      <c r="AL10" s="8">
        <f t="shared" si="18"/>
        <v>1</v>
      </c>
      <c r="AM10" s="8" t="str">
        <f t="shared" si="19"/>
        <v>1.0</v>
      </c>
      <c r="AN10" s="12">
        <v>3</v>
      </c>
      <c r="AO10" s="110">
        <v>3</v>
      </c>
      <c r="AP10" s="115">
        <v>7.3</v>
      </c>
      <c r="AQ10" s="345">
        <v>7</v>
      </c>
      <c r="AR10" s="341"/>
      <c r="AS10" s="6">
        <f t="shared" si="20"/>
        <v>7.1</v>
      </c>
      <c r="AT10" s="7">
        <f t="shared" si="21"/>
        <v>7.1</v>
      </c>
      <c r="AU10" s="791" t="str">
        <f t="shared" si="22"/>
        <v>7.1</v>
      </c>
      <c r="AV10" s="10" t="str">
        <f t="shared" si="23"/>
        <v>B</v>
      </c>
      <c r="AW10" s="8">
        <f t="shared" si="24"/>
        <v>3</v>
      </c>
      <c r="AX10" s="8" t="str">
        <f t="shared" si="25"/>
        <v>3.0</v>
      </c>
      <c r="AY10" s="12">
        <v>4</v>
      </c>
      <c r="AZ10" s="110">
        <v>4</v>
      </c>
      <c r="BA10" s="285">
        <v>6.3</v>
      </c>
      <c r="BB10" s="244">
        <v>6</v>
      </c>
      <c r="BC10" s="244"/>
      <c r="BD10" s="6">
        <f t="shared" si="26"/>
        <v>6.1</v>
      </c>
      <c r="BE10" s="7">
        <f t="shared" si="27"/>
        <v>6.1</v>
      </c>
      <c r="BF10" s="791" t="str">
        <f t="shared" si="28"/>
        <v>6.1</v>
      </c>
      <c r="BG10" s="10" t="str">
        <f t="shared" si="29"/>
        <v>C</v>
      </c>
      <c r="BH10" s="8">
        <f t="shared" si="30"/>
        <v>2</v>
      </c>
      <c r="BI10" s="8" t="str">
        <f t="shared" si="31"/>
        <v>2.0</v>
      </c>
      <c r="BJ10" s="12">
        <v>3</v>
      </c>
      <c r="BK10" s="110">
        <v>3</v>
      </c>
      <c r="BL10" s="243">
        <v>7.2</v>
      </c>
      <c r="BM10" s="334">
        <v>5</v>
      </c>
      <c r="BN10" s="334"/>
      <c r="BO10" s="6">
        <f t="shared" si="32"/>
        <v>5.9</v>
      </c>
      <c r="BP10" s="7">
        <f t="shared" si="33"/>
        <v>5.9</v>
      </c>
      <c r="BQ10" s="791" t="str">
        <f t="shared" si="34"/>
        <v>5.9</v>
      </c>
      <c r="BR10" s="10" t="str">
        <f t="shared" si="35"/>
        <v>C</v>
      </c>
      <c r="BS10" s="8">
        <f t="shared" si="36"/>
        <v>2</v>
      </c>
      <c r="BT10" s="8" t="str">
        <f t="shared" si="37"/>
        <v>2.0</v>
      </c>
      <c r="BU10" s="12">
        <v>2</v>
      </c>
      <c r="BV10" s="110">
        <v>2</v>
      </c>
      <c r="BW10" s="243">
        <v>8</v>
      </c>
      <c r="BX10" s="334">
        <v>8</v>
      </c>
      <c r="BY10" s="334"/>
      <c r="BZ10" s="6">
        <f t="shared" si="38"/>
        <v>8</v>
      </c>
      <c r="CA10" s="7">
        <f t="shared" si="39"/>
        <v>8</v>
      </c>
      <c r="CB10" s="791" t="str">
        <f t="shared" si="40"/>
        <v>8.0</v>
      </c>
      <c r="CC10" s="10" t="str">
        <f t="shared" si="41"/>
        <v>B+</v>
      </c>
      <c r="CD10" s="8">
        <f t="shared" si="42"/>
        <v>3.5</v>
      </c>
      <c r="CE10" s="8" t="str">
        <f t="shared" si="43"/>
        <v>3.5</v>
      </c>
      <c r="CF10" s="12">
        <v>2</v>
      </c>
      <c r="CG10" s="110">
        <v>2</v>
      </c>
      <c r="CH10" s="316">
        <v>7.5</v>
      </c>
      <c r="CI10" s="334">
        <v>6</v>
      </c>
      <c r="CJ10" s="334"/>
      <c r="CK10" s="6">
        <f t="shared" si="44"/>
        <v>6.6</v>
      </c>
      <c r="CL10" s="7">
        <f t="shared" si="45"/>
        <v>6.6</v>
      </c>
      <c r="CM10" s="791" t="str">
        <f t="shared" si="46"/>
        <v>6.6</v>
      </c>
      <c r="CN10" s="10" t="str">
        <f t="shared" si="47"/>
        <v>C+</v>
      </c>
      <c r="CO10" s="8">
        <f t="shared" si="48"/>
        <v>2.5</v>
      </c>
      <c r="CP10" s="8" t="str">
        <f t="shared" si="49"/>
        <v>2.5</v>
      </c>
      <c r="CQ10" s="12">
        <v>3</v>
      </c>
      <c r="CR10" s="110">
        <v>3</v>
      </c>
      <c r="CS10" s="365">
        <f t="shared" si="50"/>
        <v>19</v>
      </c>
      <c r="CT10" s="363">
        <f t="shared" si="51"/>
        <v>2.2894736842105261</v>
      </c>
      <c r="CU10" s="355" t="str">
        <f t="shared" si="52"/>
        <v>2.29</v>
      </c>
      <c r="CV10" s="356" t="str">
        <f t="shared" si="53"/>
        <v>Lên lớp</v>
      </c>
      <c r="CW10" s="357">
        <f t="shared" si="54"/>
        <v>19</v>
      </c>
      <c r="CX10" s="358">
        <f t="shared" si="55"/>
        <v>2.2894736842105261</v>
      </c>
      <c r="CY10" s="356" t="str">
        <f t="shared" si="56"/>
        <v>Lên lớp</v>
      </c>
      <c r="DA10" s="285">
        <v>8.8000000000000007</v>
      </c>
      <c r="DB10" s="244">
        <v>8</v>
      </c>
      <c r="DC10" s="244"/>
      <c r="DD10" s="6">
        <f t="shared" si="57"/>
        <v>8.3000000000000007</v>
      </c>
      <c r="DE10" s="7">
        <f t="shared" si="58"/>
        <v>8.3000000000000007</v>
      </c>
      <c r="DF10" s="791" t="str">
        <f t="shared" si="59"/>
        <v>8.3</v>
      </c>
      <c r="DG10" s="10" t="str">
        <f t="shared" si="60"/>
        <v>B+</v>
      </c>
      <c r="DH10" s="8">
        <f t="shared" si="61"/>
        <v>3.5</v>
      </c>
      <c r="DI10" s="8" t="str">
        <f t="shared" si="62"/>
        <v>3.5</v>
      </c>
      <c r="DJ10" s="12">
        <v>4</v>
      </c>
      <c r="DK10" s="110">
        <v>4</v>
      </c>
      <c r="DL10" s="243">
        <v>8</v>
      </c>
      <c r="DM10" s="334">
        <v>7</v>
      </c>
      <c r="DN10" s="334"/>
      <c r="DO10" s="6">
        <f t="shared" si="63"/>
        <v>7.4</v>
      </c>
      <c r="DP10" s="7">
        <f t="shared" si="64"/>
        <v>7.4</v>
      </c>
      <c r="DQ10" s="791" t="str">
        <f t="shared" si="65"/>
        <v>7.4</v>
      </c>
      <c r="DR10" s="10" t="str">
        <f t="shared" si="66"/>
        <v>B</v>
      </c>
      <c r="DS10" s="8">
        <f t="shared" si="67"/>
        <v>3</v>
      </c>
      <c r="DT10" s="8" t="str">
        <f t="shared" si="68"/>
        <v>3.0</v>
      </c>
      <c r="DU10" s="12">
        <v>2</v>
      </c>
      <c r="DV10" s="110">
        <v>2</v>
      </c>
      <c r="DW10" s="243">
        <v>8</v>
      </c>
      <c r="DX10" s="244">
        <v>7</v>
      </c>
      <c r="DY10" s="244"/>
      <c r="DZ10" s="6">
        <f t="shared" si="69"/>
        <v>7.4</v>
      </c>
      <c r="EA10" s="7">
        <f t="shared" si="70"/>
        <v>7.4</v>
      </c>
      <c r="EB10" s="791" t="str">
        <f t="shared" si="71"/>
        <v>7.4</v>
      </c>
      <c r="EC10" s="10" t="str">
        <f t="shared" si="72"/>
        <v>B</v>
      </c>
      <c r="ED10" s="8">
        <f t="shared" si="73"/>
        <v>3</v>
      </c>
      <c r="EE10" s="8" t="str">
        <f t="shared" si="74"/>
        <v>3.0</v>
      </c>
      <c r="EF10" s="12">
        <v>2</v>
      </c>
      <c r="EG10" s="110">
        <v>2</v>
      </c>
      <c r="EH10" s="243">
        <v>8.1</v>
      </c>
      <c r="EI10" s="244">
        <v>6</v>
      </c>
      <c r="EJ10" s="244"/>
      <c r="EK10" s="6">
        <f t="shared" si="75"/>
        <v>6.8</v>
      </c>
      <c r="EL10" s="7">
        <f t="shared" si="76"/>
        <v>6.8</v>
      </c>
      <c r="EM10" s="791" t="str">
        <f t="shared" si="77"/>
        <v>6.8</v>
      </c>
      <c r="EN10" s="10" t="str">
        <f t="shared" si="78"/>
        <v>C+</v>
      </c>
      <c r="EO10" s="8">
        <f t="shared" si="79"/>
        <v>2.5</v>
      </c>
      <c r="EP10" s="8" t="str">
        <f t="shared" si="80"/>
        <v>2.5</v>
      </c>
      <c r="EQ10" s="12">
        <v>4</v>
      </c>
      <c r="ER10" s="110">
        <v>4</v>
      </c>
      <c r="ES10" s="285">
        <v>7.5</v>
      </c>
      <c r="ET10" s="244">
        <v>6</v>
      </c>
      <c r="EU10" s="244"/>
      <c r="EV10" s="6">
        <f t="shared" si="81"/>
        <v>6.6</v>
      </c>
      <c r="EW10" s="7">
        <f t="shared" si="82"/>
        <v>6.6</v>
      </c>
      <c r="EX10" s="791" t="str">
        <f t="shared" si="83"/>
        <v>6.6</v>
      </c>
      <c r="EY10" s="10" t="str">
        <f t="shared" si="84"/>
        <v>C+</v>
      </c>
      <c r="EZ10" s="8">
        <f t="shared" si="85"/>
        <v>2.5</v>
      </c>
      <c r="FA10" s="8" t="str">
        <f t="shared" si="86"/>
        <v>2.5</v>
      </c>
      <c r="FB10" s="12">
        <v>2</v>
      </c>
      <c r="FC10" s="110">
        <v>2</v>
      </c>
      <c r="FD10" s="243">
        <v>8.8000000000000007</v>
      </c>
      <c r="FE10" s="334">
        <v>6</v>
      </c>
      <c r="FF10" s="20"/>
      <c r="FG10" s="6">
        <f t="shared" si="87"/>
        <v>7.1</v>
      </c>
      <c r="FH10" s="7">
        <f t="shared" si="88"/>
        <v>7.1</v>
      </c>
      <c r="FI10" s="791" t="str">
        <f t="shared" si="89"/>
        <v>7.1</v>
      </c>
      <c r="FJ10" s="10" t="str">
        <f t="shared" si="90"/>
        <v>B</v>
      </c>
      <c r="FK10" s="8">
        <f t="shared" si="91"/>
        <v>3</v>
      </c>
      <c r="FL10" s="8" t="str">
        <f t="shared" si="92"/>
        <v>3.0</v>
      </c>
      <c r="FM10" s="12">
        <v>2</v>
      </c>
      <c r="FN10" s="110">
        <v>2</v>
      </c>
      <c r="FO10" s="243">
        <v>7.7</v>
      </c>
      <c r="FP10" s="244">
        <v>9</v>
      </c>
      <c r="FQ10" s="244"/>
      <c r="FR10" s="6">
        <f t="shared" si="93"/>
        <v>8.5</v>
      </c>
      <c r="FS10" s="7">
        <f t="shared" si="94"/>
        <v>8.5</v>
      </c>
      <c r="FT10" s="791" t="str">
        <f t="shared" si="95"/>
        <v>8.5</v>
      </c>
      <c r="FU10" s="10" t="str">
        <f t="shared" si="96"/>
        <v>A</v>
      </c>
      <c r="FV10" s="8">
        <f t="shared" si="97"/>
        <v>4</v>
      </c>
      <c r="FW10" s="8" t="str">
        <f t="shared" si="98"/>
        <v>4.0</v>
      </c>
      <c r="FX10" s="12">
        <v>2</v>
      </c>
      <c r="FY10" s="110">
        <v>2</v>
      </c>
      <c r="FZ10" s="243">
        <v>8.6</v>
      </c>
      <c r="GA10" s="244">
        <v>7</v>
      </c>
      <c r="GB10" s="244"/>
      <c r="GC10" s="6">
        <f t="shared" si="99"/>
        <v>7.6</v>
      </c>
      <c r="GD10" s="7">
        <f t="shared" si="100"/>
        <v>7.6</v>
      </c>
      <c r="GE10" s="791" t="str">
        <f t="shared" si="101"/>
        <v>7.6</v>
      </c>
      <c r="GF10" s="10" t="str">
        <f t="shared" si="102"/>
        <v>B</v>
      </c>
      <c r="GG10" s="8">
        <f t="shared" si="103"/>
        <v>3</v>
      </c>
      <c r="GH10" s="8" t="str">
        <f t="shared" si="104"/>
        <v>3.0</v>
      </c>
      <c r="GI10" s="12">
        <v>2</v>
      </c>
      <c r="GJ10" s="110">
        <v>2</v>
      </c>
      <c r="GK10" s="365">
        <f t="shared" si="105"/>
        <v>20</v>
      </c>
      <c r="GL10" s="354">
        <f t="shared" si="106"/>
        <v>3.05</v>
      </c>
      <c r="GM10" s="355" t="str">
        <f t="shared" si="107"/>
        <v>3.05</v>
      </c>
      <c r="GN10" s="344" t="str">
        <f t="shared" si="108"/>
        <v>Lên lớp</v>
      </c>
      <c r="GO10" s="559">
        <f t="shared" si="109"/>
        <v>39</v>
      </c>
      <c r="GP10" s="354">
        <f t="shared" si="110"/>
        <v>2.6794871794871793</v>
      </c>
      <c r="GQ10" s="355" t="str">
        <f t="shared" si="111"/>
        <v>2.68</v>
      </c>
      <c r="GR10" s="675">
        <f t="shared" si="112"/>
        <v>39</v>
      </c>
      <c r="GS10" s="789">
        <f t="shared" si="118"/>
        <v>6.9256410256410259</v>
      </c>
      <c r="GT10" s="561">
        <f t="shared" si="113"/>
        <v>2.6794871794871793</v>
      </c>
      <c r="GU10" s="678" t="str">
        <f t="shared" si="114"/>
        <v>Lên lớp</v>
      </c>
      <c r="GV10" s="113"/>
      <c r="GW10" s="706">
        <v>8</v>
      </c>
      <c r="GX10" s="420">
        <v>9</v>
      </c>
      <c r="GY10" s="420"/>
      <c r="GZ10" s="6">
        <f t="shared" si="119"/>
        <v>8.6</v>
      </c>
      <c r="HA10" s="104">
        <f t="shared" si="120"/>
        <v>8.6</v>
      </c>
      <c r="HB10" s="784" t="str">
        <f t="shared" si="121"/>
        <v>8.6</v>
      </c>
      <c r="HC10" s="540" t="str">
        <f t="shared" si="122"/>
        <v>A</v>
      </c>
      <c r="HD10" s="539">
        <f t="shared" si="123"/>
        <v>4</v>
      </c>
      <c r="HE10" s="539" t="str">
        <f t="shared" si="124"/>
        <v>4.0</v>
      </c>
      <c r="HF10" s="12">
        <v>2</v>
      </c>
      <c r="HG10" s="110">
        <v>2</v>
      </c>
      <c r="HH10" s="706">
        <v>7.8</v>
      </c>
      <c r="HI10" s="699">
        <v>7</v>
      </c>
      <c r="HJ10" s="699"/>
      <c r="HK10" s="6">
        <f t="shared" si="125"/>
        <v>7.3</v>
      </c>
      <c r="HL10" s="104">
        <f t="shared" si="126"/>
        <v>7.3</v>
      </c>
      <c r="HM10" s="784" t="str">
        <f t="shared" si="127"/>
        <v>7.3</v>
      </c>
      <c r="HN10" s="540" t="str">
        <f t="shared" si="128"/>
        <v>B</v>
      </c>
      <c r="HO10" s="539">
        <f t="shared" si="129"/>
        <v>3</v>
      </c>
      <c r="HP10" s="539" t="str">
        <f t="shared" si="130"/>
        <v>3.0</v>
      </c>
      <c r="HQ10" s="12">
        <v>3</v>
      </c>
      <c r="HR10" s="110">
        <v>3</v>
      </c>
      <c r="HS10" s="316">
        <v>9.1999999999999993</v>
      </c>
      <c r="HT10" s="834">
        <v>10</v>
      </c>
      <c r="HU10" s="420"/>
      <c r="HV10" s="6">
        <f t="shared" si="131"/>
        <v>9.6999999999999993</v>
      </c>
      <c r="HW10" s="104">
        <f t="shared" si="132"/>
        <v>9.6999999999999993</v>
      </c>
      <c r="HX10" s="784" t="str">
        <f t="shared" si="133"/>
        <v>9.7</v>
      </c>
      <c r="HY10" s="540" t="str">
        <f t="shared" si="134"/>
        <v>A</v>
      </c>
      <c r="HZ10" s="539">
        <f t="shared" si="135"/>
        <v>4</v>
      </c>
      <c r="IA10" s="539" t="str">
        <f t="shared" si="136"/>
        <v>4.0</v>
      </c>
      <c r="IB10" s="12">
        <v>2</v>
      </c>
      <c r="IC10" s="110">
        <v>2</v>
      </c>
      <c r="ID10" s="706">
        <v>8.1</v>
      </c>
      <c r="IE10" s="420">
        <v>7</v>
      </c>
      <c r="IF10" s="420"/>
      <c r="IG10" s="6">
        <f t="shared" si="137"/>
        <v>7.4</v>
      </c>
      <c r="IH10" s="104">
        <f t="shared" si="138"/>
        <v>7.4</v>
      </c>
      <c r="II10" s="784" t="str">
        <f t="shared" si="139"/>
        <v>7.4</v>
      </c>
      <c r="IJ10" s="540" t="str">
        <f t="shared" si="140"/>
        <v>B</v>
      </c>
      <c r="IK10" s="539">
        <f t="shared" si="141"/>
        <v>3</v>
      </c>
      <c r="IL10" s="539" t="str">
        <f t="shared" si="142"/>
        <v>3.0</v>
      </c>
      <c r="IM10" s="12">
        <v>4</v>
      </c>
      <c r="IN10" s="110">
        <v>4</v>
      </c>
      <c r="IO10" s="316">
        <v>8.1999999999999993</v>
      </c>
      <c r="IP10" s="420">
        <v>10</v>
      </c>
      <c r="IQ10" s="420"/>
      <c r="IR10" s="6">
        <f t="shared" si="143"/>
        <v>9.3000000000000007</v>
      </c>
      <c r="IS10" s="104">
        <f t="shared" si="144"/>
        <v>9.3000000000000007</v>
      </c>
      <c r="IT10" s="784" t="str">
        <f t="shared" si="145"/>
        <v>9.3</v>
      </c>
      <c r="IU10" s="540" t="str">
        <f t="shared" si="146"/>
        <v>A</v>
      </c>
      <c r="IV10" s="539">
        <f t="shared" si="147"/>
        <v>4</v>
      </c>
      <c r="IW10" s="539" t="str">
        <f t="shared" si="148"/>
        <v>4.0</v>
      </c>
      <c r="IX10" s="12">
        <v>2</v>
      </c>
      <c r="IY10" s="110">
        <v>2</v>
      </c>
      <c r="IZ10" s="706">
        <v>7.7</v>
      </c>
      <c r="JA10" s="699">
        <v>8</v>
      </c>
      <c r="JB10" s="699"/>
      <c r="JC10" s="6">
        <f t="shared" si="149"/>
        <v>7.9</v>
      </c>
      <c r="JD10" s="104">
        <f t="shared" si="150"/>
        <v>7.9</v>
      </c>
      <c r="JE10" s="784" t="str">
        <f t="shared" si="151"/>
        <v>7.9</v>
      </c>
      <c r="JF10" s="540" t="str">
        <f t="shared" si="152"/>
        <v>B</v>
      </c>
      <c r="JG10" s="539">
        <f t="shared" si="153"/>
        <v>3</v>
      </c>
      <c r="JH10" s="539" t="str">
        <f t="shared" si="154"/>
        <v>3.0</v>
      </c>
      <c r="JI10" s="12">
        <v>2</v>
      </c>
      <c r="JJ10" s="110">
        <v>2</v>
      </c>
      <c r="JK10" s="316">
        <v>8.4</v>
      </c>
      <c r="JL10" s="420">
        <v>7</v>
      </c>
      <c r="JM10" s="420"/>
      <c r="JN10" s="6">
        <f t="shared" si="155"/>
        <v>7.6</v>
      </c>
      <c r="JO10" s="104">
        <f t="shared" si="156"/>
        <v>7.6</v>
      </c>
      <c r="JP10" s="784" t="str">
        <f t="shared" si="157"/>
        <v>7.6</v>
      </c>
      <c r="JQ10" s="540" t="str">
        <f t="shared" si="158"/>
        <v>B</v>
      </c>
      <c r="JR10" s="539">
        <f t="shared" si="159"/>
        <v>3</v>
      </c>
      <c r="JS10" s="539" t="str">
        <f t="shared" si="160"/>
        <v>3.0</v>
      </c>
      <c r="JT10" s="12">
        <v>3</v>
      </c>
      <c r="JU10" s="110">
        <v>3</v>
      </c>
      <c r="JV10" s="706">
        <v>8</v>
      </c>
      <c r="JW10" s="699">
        <v>9</v>
      </c>
      <c r="JX10" s="699"/>
      <c r="JY10" s="900">
        <f t="shared" si="161"/>
        <v>8.6</v>
      </c>
      <c r="JZ10" s="902">
        <f t="shared" si="162"/>
        <v>8.6</v>
      </c>
      <c r="KA10" s="904" t="str">
        <f t="shared" si="163"/>
        <v>8.6</v>
      </c>
      <c r="KB10" s="906" t="str">
        <f t="shared" si="164"/>
        <v>A</v>
      </c>
      <c r="KC10" s="908">
        <f t="shared" si="165"/>
        <v>4</v>
      </c>
      <c r="KD10" s="908" t="str">
        <f t="shared" si="166"/>
        <v>4.0</v>
      </c>
      <c r="KE10" s="729">
        <v>2</v>
      </c>
      <c r="KF10" s="910">
        <v>2</v>
      </c>
      <c r="KG10" s="920">
        <f t="shared" si="167"/>
        <v>20</v>
      </c>
      <c r="KH10" s="922">
        <f t="shared" si="168"/>
        <v>3.4</v>
      </c>
      <c r="KI10" s="924" t="str">
        <f t="shared" si="169"/>
        <v>3.40</v>
      </c>
      <c r="KJ10" s="928" t="str">
        <f t="shared" si="170"/>
        <v>Lên lớp</v>
      </c>
      <c r="KK10" s="931">
        <f t="shared" si="171"/>
        <v>59</v>
      </c>
      <c r="KL10" s="922">
        <f t="shared" si="172"/>
        <v>2.9237288135593222</v>
      </c>
      <c r="KM10" s="924" t="str">
        <f t="shared" si="173"/>
        <v>2.92</v>
      </c>
      <c r="KN10" s="932">
        <f t="shared" si="174"/>
        <v>20</v>
      </c>
      <c r="KO10" s="840">
        <f t="shared" si="175"/>
        <v>8.125</v>
      </c>
      <c r="KP10" s="933">
        <f t="shared" si="176"/>
        <v>3.4</v>
      </c>
      <c r="KQ10" s="934">
        <f t="shared" si="177"/>
        <v>59</v>
      </c>
      <c r="KR10" s="935">
        <f t="shared" si="178"/>
        <v>7.332203389830509</v>
      </c>
      <c r="KS10" s="936">
        <f t="shared" si="179"/>
        <v>2.9237288135593222</v>
      </c>
      <c r="KT10" s="928" t="str">
        <f t="shared" si="180"/>
        <v>Lên lớp</v>
      </c>
      <c r="KU10" s="712"/>
      <c r="KV10" s="706">
        <v>7</v>
      </c>
      <c r="KW10" s="420">
        <v>8</v>
      </c>
      <c r="KX10" s="420"/>
      <c r="KY10" s="900">
        <f t="shared" si="181"/>
        <v>7.6</v>
      </c>
      <c r="KZ10" s="902">
        <f t="shared" si="182"/>
        <v>7.6</v>
      </c>
      <c r="LA10" s="904" t="str">
        <f t="shared" si="183"/>
        <v>7.6</v>
      </c>
      <c r="LB10" s="906" t="str">
        <f t="shared" si="184"/>
        <v>B</v>
      </c>
      <c r="LC10" s="908">
        <f t="shared" si="185"/>
        <v>3</v>
      </c>
      <c r="LD10" s="908" t="str">
        <f t="shared" si="186"/>
        <v>3.0</v>
      </c>
      <c r="LE10" s="729">
        <v>2</v>
      </c>
      <c r="LF10" s="910">
        <v>2</v>
      </c>
      <c r="LG10" s="848">
        <v>7.8</v>
      </c>
      <c r="LH10" s="420">
        <v>8</v>
      </c>
      <c r="LI10" s="420"/>
      <c r="LJ10" s="900">
        <f t="shared" si="187"/>
        <v>7.9</v>
      </c>
      <c r="LK10" s="902">
        <f t="shared" si="188"/>
        <v>7.9</v>
      </c>
      <c r="LL10" s="904" t="str">
        <f t="shared" si="189"/>
        <v>7.9</v>
      </c>
      <c r="LM10" s="906" t="str">
        <f t="shared" si="190"/>
        <v>B</v>
      </c>
      <c r="LN10" s="908">
        <f t="shared" si="191"/>
        <v>3</v>
      </c>
      <c r="LO10" s="908" t="str">
        <f t="shared" si="192"/>
        <v>3.0</v>
      </c>
      <c r="LP10" s="729">
        <v>2</v>
      </c>
      <c r="LQ10" s="910">
        <v>2</v>
      </c>
      <c r="LR10" s="1111">
        <v>7.7</v>
      </c>
      <c r="LS10" s="420">
        <v>7</v>
      </c>
      <c r="LT10" s="420"/>
      <c r="LU10" s="900">
        <f t="shared" si="193"/>
        <v>7.3</v>
      </c>
      <c r="LV10" s="902">
        <f t="shared" si="194"/>
        <v>7.3</v>
      </c>
      <c r="LW10" s="1043" t="str">
        <f t="shared" si="195"/>
        <v>7.3</v>
      </c>
      <c r="LX10" s="906" t="str">
        <f t="shared" si="196"/>
        <v>B</v>
      </c>
      <c r="LY10" s="908">
        <f t="shared" si="197"/>
        <v>3</v>
      </c>
      <c r="LZ10" s="908" t="str">
        <f t="shared" si="198"/>
        <v>3.0</v>
      </c>
      <c r="MA10" s="729">
        <v>3</v>
      </c>
      <c r="MB10" s="910">
        <v>3</v>
      </c>
      <c r="MC10" s="1115">
        <v>7.4</v>
      </c>
      <c r="MD10" s="420">
        <v>6</v>
      </c>
      <c r="ME10" s="420"/>
      <c r="MF10" s="900">
        <f t="shared" si="199"/>
        <v>6.6</v>
      </c>
      <c r="MG10" s="902">
        <f t="shared" si="200"/>
        <v>6.6</v>
      </c>
      <c r="MH10" s="1043" t="str">
        <f t="shared" si="201"/>
        <v>6.6</v>
      </c>
      <c r="MI10" s="906" t="str">
        <f t="shared" si="202"/>
        <v>C+</v>
      </c>
      <c r="MJ10" s="908">
        <f t="shared" si="203"/>
        <v>2.5</v>
      </c>
      <c r="MK10" s="908" t="str">
        <f t="shared" si="204"/>
        <v>2.5</v>
      </c>
      <c r="ML10" s="729">
        <v>2</v>
      </c>
      <c r="MM10" s="910">
        <v>2</v>
      </c>
      <c r="MN10" s="706">
        <v>8</v>
      </c>
      <c r="MO10" s="420">
        <v>8</v>
      </c>
      <c r="MP10" s="420"/>
      <c r="MQ10" s="900">
        <f t="shared" si="205"/>
        <v>8</v>
      </c>
      <c r="MR10" s="902">
        <f t="shared" si="206"/>
        <v>8</v>
      </c>
      <c r="MS10" s="904" t="str">
        <f t="shared" si="207"/>
        <v>8.0</v>
      </c>
      <c r="MT10" s="906" t="str">
        <f t="shared" si="115"/>
        <v>B+</v>
      </c>
      <c r="MU10" s="908">
        <f t="shared" si="116"/>
        <v>3.5</v>
      </c>
      <c r="MV10" s="908" t="str">
        <f t="shared" si="117"/>
        <v>3.5</v>
      </c>
      <c r="MW10" s="729">
        <v>2</v>
      </c>
      <c r="MX10" s="910">
        <v>2</v>
      </c>
      <c r="MY10" s="706">
        <v>7.4</v>
      </c>
      <c r="MZ10" s="420">
        <v>7</v>
      </c>
      <c r="NA10" s="297"/>
      <c r="NB10" s="900">
        <f t="shared" si="208"/>
        <v>7.2</v>
      </c>
      <c r="NC10" s="902">
        <f t="shared" si="209"/>
        <v>7.2</v>
      </c>
      <c r="ND10" s="1043" t="str">
        <f t="shared" si="210"/>
        <v>7.2</v>
      </c>
      <c r="NE10" s="906" t="str">
        <f t="shared" si="211"/>
        <v>B</v>
      </c>
      <c r="NF10" s="908">
        <f t="shared" si="212"/>
        <v>3</v>
      </c>
      <c r="NG10" s="908" t="str">
        <f t="shared" si="213"/>
        <v>3.0</v>
      </c>
      <c r="NH10" s="729">
        <v>4</v>
      </c>
      <c r="NI10" s="910">
        <v>4</v>
      </c>
      <c r="NJ10" s="1069">
        <f t="shared" si="214"/>
        <v>15</v>
      </c>
      <c r="NK10" s="1070">
        <f t="shared" si="215"/>
        <v>3</v>
      </c>
      <c r="NL10" s="1071" t="str">
        <f t="shared" si="216"/>
        <v>3.00</v>
      </c>
      <c r="NM10" s="1072" t="str">
        <f t="shared" si="217"/>
        <v>Lên lớp</v>
      </c>
      <c r="NN10" s="1073">
        <f t="shared" si="218"/>
        <v>74</v>
      </c>
      <c r="NO10" s="1070">
        <f t="shared" si="219"/>
        <v>2.939189189189189</v>
      </c>
      <c r="NP10" s="1071" t="str">
        <f t="shared" si="220"/>
        <v>2.94</v>
      </c>
      <c r="NQ10" s="1074">
        <f t="shared" si="221"/>
        <v>15</v>
      </c>
      <c r="NR10" s="1075">
        <f t="shared" si="222"/>
        <v>3</v>
      </c>
      <c r="NS10" s="1075">
        <f t="shared" si="223"/>
        <v>7.3933333333333326</v>
      </c>
      <c r="NT10" s="1076">
        <f t="shared" si="224"/>
        <v>74</v>
      </c>
      <c r="NU10" s="1079">
        <f t="shared" si="225"/>
        <v>7.3445945945945947</v>
      </c>
      <c r="NV10" s="1077">
        <f t="shared" si="226"/>
        <v>2.939189189189189</v>
      </c>
      <c r="NW10" s="1072" t="str">
        <f t="shared" si="227"/>
        <v>Lên lớp</v>
      </c>
      <c r="NY10" s="1514">
        <v>6.4</v>
      </c>
      <c r="NZ10" s="1517">
        <v>7.5</v>
      </c>
      <c r="OA10" s="1335"/>
      <c r="OB10" s="1413">
        <f t="shared" si="228"/>
        <v>7.1</v>
      </c>
      <c r="OC10" s="1414">
        <f t="shared" si="229"/>
        <v>7.1</v>
      </c>
      <c r="OD10" s="1609" t="str">
        <f t="shared" si="230"/>
        <v>7.1</v>
      </c>
      <c r="OE10" s="1416" t="str">
        <f t="shared" si="231"/>
        <v>B</v>
      </c>
      <c r="OF10" s="1417">
        <f t="shared" si="232"/>
        <v>3</v>
      </c>
      <c r="OG10" s="1417" t="str">
        <f t="shared" si="233"/>
        <v>3.0</v>
      </c>
      <c r="OH10" s="1419">
        <v>6</v>
      </c>
      <c r="OI10" s="1610">
        <v>6</v>
      </c>
      <c r="OJ10" s="1337">
        <v>7.4</v>
      </c>
      <c r="OK10" s="1335">
        <v>7.6</v>
      </c>
      <c r="OL10" s="1634">
        <f t="shared" si="234"/>
        <v>7.5</v>
      </c>
      <c r="OM10" s="1635" t="str">
        <f t="shared" si="235"/>
        <v>7.5</v>
      </c>
      <c r="ON10" s="1636" t="str">
        <f t="shared" si="236"/>
        <v>B</v>
      </c>
      <c r="OO10" s="1637">
        <f t="shared" si="237"/>
        <v>3</v>
      </c>
      <c r="OP10" s="1637" t="str">
        <f t="shared" si="238"/>
        <v>3.0</v>
      </c>
      <c r="OQ10" s="1638">
        <v>5</v>
      </c>
      <c r="OR10" s="1610">
        <v>5</v>
      </c>
      <c r="OS10" s="1511">
        <f t="shared" si="239"/>
        <v>11</v>
      </c>
      <c r="OT10" s="1070">
        <f t="shared" si="240"/>
        <v>3</v>
      </c>
    </row>
    <row r="11" spans="1:410" ht="21.75" customHeight="1" x14ac:dyDescent="0.25">
      <c r="A11" s="33">
        <v>12</v>
      </c>
      <c r="B11" s="33" t="s">
        <v>471</v>
      </c>
      <c r="C11" s="70" t="s">
        <v>514</v>
      </c>
      <c r="D11" s="75" t="s">
        <v>515</v>
      </c>
      <c r="E11" s="79" t="s">
        <v>516</v>
      </c>
      <c r="F11" s="20"/>
      <c r="G11" s="71" t="s">
        <v>517</v>
      </c>
      <c r="H11" s="66" t="s">
        <v>34</v>
      </c>
      <c r="I11" s="122" t="s">
        <v>518</v>
      </c>
      <c r="J11" s="126">
        <v>6.3</v>
      </c>
      <c r="K11" s="1329" t="str">
        <f t="shared" si="0"/>
        <v>6.3</v>
      </c>
      <c r="L11" s="10" t="str">
        <f t="shared" si="1"/>
        <v>C</v>
      </c>
      <c r="M11" s="8">
        <f t="shared" si="2"/>
        <v>2</v>
      </c>
      <c r="N11" s="208" t="str">
        <f t="shared" si="3"/>
        <v>2.0</v>
      </c>
      <c r="O11" s="126">
        <v>6.6</v>
      </c>
      <c r="P11" s="1329" t="str">
        <f t="shared" si="4"/>
        <v>6.6</v>
      </c>
      <c r="Q11" s="10" t="str">
        <f t="shared" si="5"/>
        <v>C+</v>
      </c>
      <c r="R11" s="8">
        <f t="shared" si="6"/>
        <v>2.5</v>
      </c>
      <c r="S11" s="208" t="str">
        <f t="shared" si="7"/>
        <v>2.5</v>
      </c>
      <c r="T11" s="115">
        <v>6</v>
      </c>
      <c r="U11" s="4">
        <v>6</v>
      </c>
      <c r="V11" s="5"/>
      <c r="W11" s="6">
        <f t="shared" si="8"/>
        <v>6</v>
      </c>
      <c r="X11" s="7">
        <f t="shared" si="9"/>
        <v>6</v>
      </c>
      <c r="Y11" s="791" t="str">
        <f t="shared" si="10"/>
        <v>6.0</v>
      </c>
      <c r="Z11" s="10" t="str">
        <f t="shared" si="11"/>
        <v>C</v>
      </c>
      <c r="AA11" s="8">
        <f t="shared" si="12"/>
        <v>2</v>
      </c>
      <c r="AB11" s="8" t="str">
        <f t="shared" si="13"/>
        <v>2.0</v>
      </c>
      <c r="AC11" s="12">
        <v>2</v>
      </c>
      <c r="AD11" s="311">
        <v>2</v>
      </c>
      <c r="AE11" s="277">
        <v>6.8</v>
      </c>
      <c r="AF11" s="4">
        <v>6</v>
      </c>
      <c r="AG11" s="5"/>
      <c r="AH11" s="6">
        <f t="shared" si="14"/>
        <v>6.3</v>
      </c>
      <c r="AI11" s="7">
        <f t="shared" si="15"/>
        <v>6.3</v>
      </c>
      <c r="AJ11" s="791" t="str">
        <f t="shared" si="16"/>
        <v>6.3</v>
      </c>
      <c r="AK11" s="10" t="str">
        <f t="shared" si="17"/>
        <v>C</v>
      </c>
      <c r="AL11" s="8">
        <f t="shared" si="18"/>
        <v>2</v>
      </c>
      <c r="AM11" s="8" t="str">
        <f t="shared" si="19"/>
        <v>2.0</v>
      </c>
      <c r="AN11" s="12">
        <v>3</v>
      </c>
      <c r="AO11" s="110">
        <v>3</v>
      </c>
      <c r="AP11" s="115">
        <v>6.8</v>
      </c>
      <c r="AQ11" s="345">
        <v>7</v>
      </c>
      <c r="AR11" s="341"/>
      <c r="AS11" s="6">
        <f t="shared" si="20"/>
        <v>6.9</v>
      </c>
      <c r="AT11" s="7">
        <f t="shared" si="21"/>
        <v>6.9</v>
      </c>
      <c r="AU11" s="791" t="str">
        <f t="shared" si="22"/>
        <v>6.9</v>
      </c>
      <c r="AV11" s="10" t="str">
        <f t="shared" si="23"/>
        <v>C+</v>
      </c>
      <c r="AW11" s="8">
        <f t="shared" si="24"/>
        <v>2.5</v>
      </c>
      <c r="AX11" s="8" t="str">
        <f t="shared" si="25"/>
        <v>2.5</v>
      </c>
      <c r="AY11" s="12">
        <v>4</v>
      </c>
      <c r="AZ11" s="110">
        <v>4</v>
      </c>
      <c r="BA11" s="285">
        <v>5</v>
      </c>
      <c r="BB11" s="244">
        <v>4</v>
      </c>
      <c r="BC11" s="244"/>
      <c r="BD11" s="6">
        <f t="shared" si="26"/>
        <v>4.4000000000000004</v>
      </c>
      <c r="BE11" s="7">
        <f t="shared" si="27"/>
        <v>4.4000000000000004</v>
      </c>
      <c r="BF11" s="791" t="str">
        <f t="shared" si="28"/>
        <v>4.4</v>
      </c>
      <c r="BG11" s="10" t="str">
        <f t="shared" si="29"/>
        <v>D</v>
      </c>
      <c r="BH11" s="8">
        <f t="shared" si="30"/>
        <v>1</v>
      </c>
      <c r="BI11" s="8" t="str">
        <f t="shared" si="31"/>
        <v>1.0</v>
      </c>
      <c r="BJ11" s="12">
        <v>3</v>
      </c>
      <c r="BK11" s="110">
        <v>3</v>
      </c>
      <c r="BL11" s="243">
        <v>7.8</v>
      </c>
      <c r="BM11" s="334">
        <v>5</v>
      </c>
      <c r="BN11" s="334"/>
      <c r="BO11" s="6">
        <f t="shared" si="32"/>
        <v>6.1</v>
      </c>
      <c r="BP11" s="7">
        <f t="shared" si="33"/>
        <v>6.1</v>
      </c>
      <c r="BQ11" s="791" t="str">
        <f t="shared" si="34"/>
        <v>6.1</v>
      </c>
      <c r="BR11" s="10" t="str">
        <f t="shared" si="35"/>
        <v>C</v>
      </c>
      <c r="BS11" s="8">
        <f t="shared" si="36"/>
        <v>2</v>
      </c>
      <c r="BT11" s="8" t="str">
        <f t="shared" si="37"/>
        <v>2.0</v>
      </c>
      <c r="BU11" s="12">
        <v>2</v>
      </c>
      <c r="BV11" s="110">
        <v>2</v>
      </c>
      <c r="BW11" s="243">
        <v>8</v>
      </c>
      <c r="BX11" s="334">
        <v>8</v>
      </c>
      <c r="BY11" s="334"/>
      <c r="BZ11" s="6">
        <f t="shared" si="38"/>
        <v>8</v>
      </c>
      <c r="CA11" s="7">
        <f t="shared" si="39"/>
        <v>8</v>
      </c>
      <c r="CB11" s="791" t="str">
        <f t="shared" si="40"/>
        <v>8.0</v>
      </c>
      <c r="CC11" s="10" t="str">
        <f t="shared" si="41"/>
        <v>B+</v>
      </c>
      <c r="CD11" s="8">
        <f t="shared" si="42"/>
        <v>3.5</v>
      </c>
      <c r="CE11" s="8" t="str">
        <f t="shared" si="43"/>
        <v>3.5</v>
      </c>
      <c r="CF11" s="12">
        <v>2</v>
      </c>
      <c r="CG11" s="110">
        <v>2</v>
      </c>
      <c r="CH11" s="316">
        <v>7.3</v>
      </c>
      <c r="CI11" s="334">
        <v>7</v>
      </c>
      <c r="CJ11" s="334"/>
      <c r="CK11" s="6">
        <f t="shared" si="44"/>
        <v>7.1</v>
      </c>
      <c r="CL11" s="7">
        <f t="shared" si="45"/>
        <v>7.1</v>
      </c>
      <c r="CM11" s="791" t="str">
        <f t="shared" si="46"/>
        <v>7.1</v>
      </c>
      <c r="CN11" s="10" t="str">
        <f t="shared" si="47"/>
        <v>B</v>
      </c>
      <c r="CO11" s="8">
        <f t="shared" si="48"/>
        <v>3</v>
      </c>
      <c r="CP11" s="8" t="str">
        <f t="shared" si="49"/>
        <v>3.0</v>
      </c>
      <c r="CQ11" s="12">
        <v>3</v>
      </c>
      <c r="CR11" s="110">
        <v>3</v>
      </c>
      <c r="CS11" s="365">
        <f t="shared" si="50"/>
        <v>19</v>
      </c>
      <c r="CT11" s="363">
        <f t="shared" si="51"/>
        <v>2.263157894736842</v>
      </c>
      <c r="CU11" s="355" t="str">
        <f t="shared" si="52"/>
        <v>2.26</v>
      </c>
      <c r="CV11" s="356" t="str">
        <f t="shared" si="53"/>
        <v>Lên lớp</v>
      </c>
      <c r="CW11" s="357">
        <f t="shared" si="54"/>
        <v>19</v>
      </c>
      <c r="CX11" s="358">
        <f t="shared" si="55"/>
        <v>2.263157894736842</v>
      </c>
      <c r="CY11" s="356" t="str">
        <f t="shared" si="56"/>
        <v>Lên lớp</v>
      </c>
      <c r="DA11" s="285">
        <v>7.1</v>
      </c>
      <c r="DB11" s="244">
        <v>7</v>
      </c>
      <c r="DC11" s="244"/>
      <c r="DD11" s="6">
        <f t="shared" si="57"/>
        <v>7</v>
      </c>
      <c r="DE11" s="7">
        <f t="shared" si="58"/>
        <v>7</v>
      </c>
      <c r="DF11" s="791" t="str">
        <f t="shared" si="59"/>
        <v>7.0</v>
      </c>
      <c r="DG11" s="10" t="str">
        <f t="shared" si="60"/>
        <v>B</v>
      </c>
      <c r="DH11" s="8">
        <f t="shared" si="61"/>
        <v>3</v>
      </c>
      <c r="DI11" s="8" t="str">
        <f t="shared" si="62"/>
        <v>3.0</v>
      </c>
      <c r="DJ11" s="12">
        <v>4</v>
      </c>
      <c r="DK11" s="110">
        <v>4</v>
      </c>
      <c r="DL11" s="243">
        <v>8.1999999999999993</v>
      </c>
      <c r="DM11" s="334">
        <v>6</v>
      </c>
      <c r="DN11" s="334"/>
      <c r="DO11" s="6">
        <f t="shared" si="63"/>
        <v>6.9</v>
      </c>
      <c r="DP11" s="7">
        <f t="shared" si="64"/>
        <v>6.9</v>
      </c>
      <c r="DQ11" s="791" t="str">
        <f t="shared" si="65"/>
        <v>6.9</v>
      </c>
      <c r="DR11" s="10" t="str">
        <f t="shared" si="66"/>
        <v>C+</v>
      </c>
      <c r="DS11" s="8">
        <f t="shared" si="67"/>
        <v>2.5</v>
      </c>
      <c r="DT11" s="8" t="str">
        <f t="shared" si="68"/>
        <v>2.5</v>
      </c>
      <c r="DU11" s="12">
        <v>2</v>
      </c>
      <c r="DV11" s="110">
        <v>2</v>
      </c>
      <c r="DW11" s="243">
        <v>8</v>
      </c>
      <c r="DX11" s="244">
        <v>5</v>
      </c>
      <c r="DY11" s="244"/>
      <c r="DZ11" s="6">
        <f t="shared" si="69"/>
        <v>6.2</v>
      </c>
      <c r="EA11" s="7">
        <f t="shared" si="70"/>
        <v>6.2</v>
      </c>
      <c r="EB11" s="791" t="str">
        <f t="shared" si="71"/>
        <v>6.2</v>
      </c>
      <c r="EC11" s="10" t="str">
        <f t="shared" si="72"/>
        <v>C</v>
      </c>
      <c r="ED11" s="8">
        <f t="shared" si="73"/>
        <v>2</v>
      </c>
      <c r="EE11" s="8" t="str">
        <f t="shared" si="74"/>
        <v>2.0</v>
      </c>
      <c r="EF11" s="12">
        <v>2</v>
      </c>
      <c r="EG11" s="110">
        <v>2</v>
      </c>
      <c r="EH11" s="243">
        <v>6.8</v>
      </c>
      <c r="EI11" s="244">
        <v>6</v>
      </c>
      <c r="EJ11" s="244"/>
      <c r="EK11" s="6">
        <f t="shared" si="75"/>
        <v>6.3</v>
      </c>
      <c r="EL11" s="7">
        <f t="shared" si="76"/>
        <v>6.3</v>
      </c>
      <c r="EM11" s="791" t="str">
        <f t="shared" si="77"/>
        <v>6.3</v>
      </c>
      <c r="EN11" s="10" t="str">
        <f t="shared" si="78"/>
        <v>C</v>
      </c>
      <c r="EO11" s="8">
        <f t="shared" si="79"/>
        <v>2</v>
      </c>
      <c r="EP11" s="8" t="str">
        <f t="shared" si="80"/>
        <v>2.0</v>
      </c>
      <c r="EQ11" s="12">
        <v>4</v>
      </c>
      <c r="ER11" s="110">
        <v>4</v>
      </c>
      <c r="ES11" s="285">
        <v>6.3</v>
      </c>
      <c r="ET11" s="244">
        <v>4</v>
      </c>
      <c r="EU11" s="244"/>
      <c r="EV11" s="6">
        <f t="shared" si="81"/>
        <v>4.9000000000000004</v>
      </c>
      <c r="EW11" s="7">
        <f t="shared" si="82"/>
        <v>4.9000000000000004</v>
      </c>
      <c r="EX11" s="791" t="str">
        <f t="shared" si="83"/>
        <v>4.9</v>
      </c>
      <c r="EY11" s="10" t="str">
        <f t="shared" si="84"/>
        <v>D</v>
      </c>
      <c r="EZ11" s="8">
        <f t="shared" si="85"/>
        <v>1</v>
      </c>
      <c r="FA11" s="8" t="str">
        <f t="shared" si="86"/>
        <v>1.0</v>
      </c>
      <c r="FB11" s="12">
        <v>2</v>
      </c>
      <c r="FC11" s="110">
        <v>2</v>
      </c>
      <c r="FD11" s="243">
        <v>7.2</v>
      </c>
      <c r="FE11" s="337"/>
      <c r="FF11" s="244">
        <v>7</v>
      </c>
      <c r="FG11" s="6">
        <f t="shared" si="87"/>
        <v>2.9</v>
      </c>
      <c r="FH11" s="7">
        <f t="shared" si="88"/>
        <v>7.1</v>
      </c>
      <c r="FI11" s="791" t="str">
        <f t="shared" si="89"/>
        <v>7.1</v>
      </c>
      <c r="FJ11" s="10" t="str">
        <f t="shared" si="90"/>
        <v>B</v>
      </c>
      <c r="FK11" s="8">
        <f t="shared" si="91"/>
        <v>3</v>
      </c>
      <c r="FL11" s="8" t="str">
        <f t="shared" si="92"/>
        <v>3.0</v>
      </c>
      <c r="FM11" s="12">
        <v>2</v>
      </c>
      <c r="FN11" s="110">
        <v>2</v>
      </c>
      <c r="FO11" s="243">
        <v>7.7</v>
      </c>
      <c r="FP11" s="244">
        <v>8</v>
      </c>
      <c r="FQ11" s="244"/>
      <c r="FR11" s="6">
        <f t="shared" si="93"/>
        <v>7.9</v>
      </c>
      <c r="FS11" s="7">
        <f t="shared" si="94"/>
        <v>7.9</v>
      </c>
      <c r="FT11" s="791" t="str">
        <f t="shared" si="95"/>
        <v>7.9</v>
      </c>
      <c r="FU11" s="10" t="str">
        <f t="shared" si="96"/>
        <v>B</v>
      </c>
      <c r="FV11" s="8">
        <f t="shared" si="97"/>
        <v>3</v>
      </c>
      <c r="FW11" s="8" t="str">
        <f t="shared" si="98"/>
        <v>3.0</v>
      </c>
      <c r="FX11" s="12">
        <v>2</v>
      </c>
      <c r="FY11" s="110">
        <v>2</v>
      </c>
      <c r="FZ11" s="243">
        <v>8</v>
      </c>
      <c r="GA11" s="244">
        <v>8</v>
      </c>
      <c r="GB11" s="244"/>
      <c r="GC11" s="6">
        <f t="shared" si="99"/>
        <v>8</v>
      </c>
      <c r="GD11" s="7">
        <f t="shared" si="100"/>
        <v>8</v>
      </c>
      <c r="GE11" s="791" t="str">
        <f t="shared" si="101"/>
        <v>8.0</v>
      </c>
      <c r="GF11" s="10" t="str">
        <f t="shared" si="102"/>
        <v>B+</v>
      </c>
      <c r="GG11" s="8">
        <f t="shared" si="103"/>
        <v>3.5</v>
      </c>
      <c r="GH11" s="8" t="str">
        <f t="shared" si="104"/>
        <v>3.5</v>
      </c>
      <c r="GI11" s="12">
        <v>2</v>
      </c>
      <c r="GJ11" s="110">
        <v>2</v>
      </c>
      <c r="GK11" s="365">
        <f t="shared" si="105"/>
        <v>20</v>
      </c>
      <c r="GL11" s="354">
        <f t="shared" si="106"/>
        <v>2.5</v>
      </c>
      <c r="GM11" s="355" t="str">
        <f t="shared" si="107"/>
        <v>2.50</v>
      </c>
      <c r="GN11" s="344" t="str">
        <f t="shared" si="108"/>
        <v>Lên lớp</v>
      </c>
      <c r="GO11" s="559">
        <f t="shared" si="109"/>
        <v>39</v>
      </c>
      <c r="GP11" s="354">
        <f t="shared" si="110"/>
        <v>2.3846153846153846</v>
      </c>
      <c r="GQ11" s="355" t="str">
        <f t="shared" si="111"/>
        <v>2.38</v>
      </c>
      <c r="GR11" s="675">
        <f t="shared" si="112"/>
        <v>39</v>
      </c>
      <c r="GS11" s="789">
        <f t="shared" si="118"/>
        <v>6.5743589743589741</v>
      </c>
      <c r="GT11" s="561">
        <f t="shared" si="113"/>
        <v>2.3846153846153846</v>
      </c>
      <c r="GU11" s="678" t="str">
        <f t="shared" si="114"/>
        <v>Lên lớp</v>
      </c>
      <c r="GV11" s="113"/>
      <c r="GW11" s="706">
        <v>7.3</v>
      </c>
      <c r="GX11" s="420">
        <v>9</v>
      </c>
      <c r="GY11" s="420"/>
      <c r="GZ11" s="6">
        <f t="shared" si="119"/>
        <v>8.3000000000000007</v>
      </c>
      <c r="HA11" s="104">
        <f t="shared" si="120"/>
        <v>8.3000000000000007</v>
      </c>
      <c r="HB11" s="784" t="str">
        <f t="shared" si="121"/>
        <v>8.3</v>
      </c>
      <c r="HC11" s="540" t="str">
        <f t="shared" si="122"/>
        <v>B+</v>
      </c>
      <c r="HD11" s="539">
        <f t="shared" si="123"/>
        <v>3.5</v>
      </c>
      <c r="HE11" s="539" t="str">
        <f t="shared" si="124"/>
        <v>3.5</v>
      </c>
      <c r="HF11" s="12">
        <v>2</v>
      </c>
      <c r="HG11" s="110">
        <v>2</v>
      </c>
      <c r="HH11" s="706">
        <v>7</v>
      </c>
      <c r="HI11" s="699">
        <v>6</v>
      </c>
      <c r="HJ11" s="699"/>
      <c r="HK11" s="6">
        <f t="shared" si="125"/>
        <v>6.4</v>
      </c>
      <c r="HL11" s="104">
        <f t="shared" si="126"/>
        <v>6.4</v>
      </c>
      <c r="HM11" s="784" t="str">
        <f t="shared" si="127"/>
        <v>6.4</v>
      </c>
      <c r="HN11" s="540" t="str">
        <f t="shared" si="128"/>
        <v>C</v>
      </c>
      <c r="HO11" s="539">
        <f t="shared" si="129"/>
        <v>2</v>
      </c>
      <c r="HP11" s="539" t="str">
        <f t="shared" si="130"/>
        <v>2.0</v>
      </c>
      <c r="HQ11" s="12">
        <v>3</v>
      </c>
      <c r="HR11" s="110">
        <v>3</v>
      </c>
      <c r="HS11" s="316">
        <v>7</v>
      </c>
      <c r="HT11" s="834">
        <v>2</v>
      </c>
      <c r="HU11" s="420"/>
      <c r="HV11" s="6">
        <f t="shared" si="131"/>
        <v>4</v>
      </c>
      <c r="HW11" s="104">
        <f t="shared" si="132"/>
        <v>4</v>
      </c>
      <c r="HX11" s="784" t="str">
        <f t="shared" si="133"/>
        <v>4.0</v>
      </c>
      <c r="HY11" s="540" t="str">
        <f t="shared" si="134"/>
        <v>D</v>
      </c>
      <c r="HZ11" s="539">
        <f t="shared" si="135"/>
        <v>1</v>
      </c>
      <c r="IA11" s="539" t="str">
        <f t="shared" si="136"/>
        <v>1.0</v>
      </c>
      <c r="IB11" s="12">
        <v>2</v>
      </c>
      <c r="IC11" s="110">
        <v>2</v>
      </c>
      <c r="ID11" s="706">
        <v>6.4</v>
      </c>
      <c r="IE11" s="420">
        <v>8</v>
      </c>
      <c r="IF11" s="420"/>
      <c r="IG11" s="6">
        <f t="shared" si="137"/>
        <v>7.4</v>
      </c>
      <c r="IH11" s="104">
        <f t="shared" si="138"/>
        <v>7.4</v>
      </c>
      <c r="II11" s="784" t="str">
        <f t="shared" si="139"/>
        <v>7.4</v>
      </c>
      <c r="IJ11" s="540" t="str">
        <f t="shared" si="140"/>
        <v>B</v>
      </c>
      <c r="IK11" s="539">
        <f t="shared" si="141"/>
        <v>3</v>
      </c>
      <c r="IL11" s="539" t="str">
        <f t="shared" si="142"/>
        <v>3.0</v>
      </c>
      <c r="IM11" s="12">
        <v>4</v>
      </c>
      <c r="IN11" s="110">
        <v>4</v>
      </c>
      <c r="IO11" s="316">
        <v>8.4</v>
      </c>
      <c r="IP11" s="420">
        <v>9</v>
      </c>
      <c r="IQ11" s="420"/>
      <c r="IR11" s="6">
        <f t="shared" si="143"/>
        <v>8.8000000000000007</v>
      </c>
      <c r="IS11" s="104">
        <f t="shared" si="144"/>
        <v>8.8000000000000007</v>
      </c>
      <c r="IT11" s="784" t="str">
        <f t="shared" si="145"/>
        <v>8.8</v>
      </c>
      <c r="IU11" s="540" t="str">
        <f t="shared" si="146"/>
        <v>A</v>
      </c>
      <c r="IV11" s="539">
        <f t="shared" si="147"/>
        <v>4</v>
      </c>
      <c r="IW11" s="539" t="str">
        <f t="shared" si="148"/>
        <v>4.0</v>
      </c>
      <c r="IX11" s="12">
        <v>2</v>
      </c>
      <c r="IY11" s="110">
        <v>2</v>
      </c>
      <c r="IZ11" s="706">
        <v>7.7</v>
      </c>
      <c r="JA11" s="699">
        <v>7</v>
      </c>
      <c r="JB11" s="699"/>
      <c r="JC11" s="6">
        <f t="shared" si="149"/>
        <v>7.3</v>
      </c>
      <c r="JD11" s="104">
        <f t="shared" si="150"/>
        <v>7.3</v>
      </c>
      <c r="JE11" s="784" t="str">
        <f t="shared" si="151"/>
        <v>7.3</v>
      </c>
      <c r="JF11" s="540" t="str">
        <f t="shared" si="152"/>
        <v>B</v>
      </c>
      <c r="JG11" s="539">
        <f t="shared" si="153"/>
        <v>3</v>
      </c>
      <c r="JH11" s="539" t="str">
        <f t="shared" si="154"/>
        <v>3.0</v>
      </c>
      <c r="JI11" s="12">
        <v>2</v>
      </c>
      <c r="JJ11" s="110">
        <v>2</v>
      </c>
      <c r="JK11" s="316">
        <v>5.8</v>
      </c>
      <c r="JL11" s="420">
        <v>2</v>
      </c>
      <c r="JM11" s="420">
        <v>4</v>
      </c>
      <c r="JN11" s="6">
        <f t="shared" si="155"/>
        <v>3.5</v>
      </c>
      <c r="JO11" s="104">
        <f t="shared" si="156"/>
        <v>4.7</v>
      </c>
      <c r="JP11" s="784" t="str">
        <f t="shared" si="157"/>
        <v>4.7</v>
      </c>
      <c r="JQ11" s="540" t="str">
        <f t="shared" si="158"/>
        <v>D</v>
      </c>
      <c r="JR11" s="539">
        <f t="shared" si="159"/>
        <v>1</v>
      </c>
      <c r="JS11" s="539" t="str">
        <f t="shared" si="160"/>
        <v>1.0</v>
      </c>
      <c r="JT11" s="12">
        <v>3</v>
      </c>
      <c r="JU11" s="110">
        <v>3</v>
      </c>
      <c r="JV11" s="706">
        <v>7</v>
      </c>
      <c r="JW11" s="699">
        <v>5</v>
      </c>
      <c r="JX11" s="699"/>
      <c r="JY11" s="900">
        <f t="shared" si="161"/>
        <v>5.8</v>
      </c>
      <c r="JZ11" s="902">
        <f t="shared" si="162"/>
        <v>5.8</v>
      </c>
      <c r="KA11" s="904" t="str">
        <f t="shared" si="163"/>
        <v>5.8</v>
      </c>
      <c r="KB11" s="906" t="str">
        <f t="shared" si="164"/>
        <v>C</v>
      </c>
      <c r="KC11" s="908">
        <f t="shared" si="165"/>
        <v>2</v>
      </c>
      <c r="KD11" s="908" t="str">
        <f t="shared" si="166"/>
        <v>2.0</v>
      </c>
      <c r="KE11" s="729">
        <v>2</v>
      </c>
      <c r="KF11" s="910">
        <v>2</v>
      </c>
      <c r="KG11" s="920">
        <f t="shared" si="167"/>
        <v>20</v>
      </c>
      <c r="KH11" s="922">
        <f t="shared" si="168"/>
        <v>2.4</v>
      </c>
      <c r="KI11" s="924" t="str">
        <f t="shared" si="169"/>
        <v>2.40</v>
      </c>
      <c r="KJ11" s="928" t="str">
        <f t="shared" si="170"/>
        <v>Lên lớp</v>
      </c>
      <c r="KK11" s="931">
        <f t="shared" si="171"/>
        <v>59</v>
      </c>
      <c r="KL11" s="922">
        <f t="shared" si="172"/>
        <v>2.3898305084745761</v>
      </c>
      <c r="KM11" s="924" t="str">
        <f t="shared" si="173"/>
        <v>2.39</v>
      </c>
      <c r="KN11" s="932">
        <f t="shared" si="174"/>
        <v>20</v>
      </c>
      <c r="KO11" s="840">
        <f t="shared" si="175"/>
        <v>6.5650000000000004</v>
      </c>
      <c r="KP11" s="933">
        <f t="shared" si="176"/>
        <v>2.4</v>
      </c>
      <c r="KQ11" s="934">
        <f t="shared" si="177"/>
        <v>59</v>
      </c>
      <c r="KR11" s="935">
        <f t="shared" si="178"/>
        <v>6.5711864406779661</v>
      </c>
      <c r="KS11" s="936">
        <f t="shared" si="179"/>
        <v>2.3898305084745761</v>
      </c>
      <c r="KT11" s="928" t="str">
        <f t="shared" si="180"/>
        <v>Lên lớp</v>
      </c>
      <c r="KU11" s="712"/>
      <c r="KV11" s="706">
        <v>6</v>
      </c>
      <c r="KW11" s="420">
        <v>6</v>
      </c>
      <c r="KX11" s="420"/>
      <c r="KY11" s="900">
        <f t="shared" si="181"/>
        <v>6</v>
      </c>
      <c r="KZ11" s="902">
        <f t="shared" si="182"/>
        <v>6</v>
      </c>
      <c r="LA11" s="904" t="str">
        <f t="shared" si="183"/>
        <v>6.0</v>
      </c>
      <c r="LB11" s="906" t="str">
        <f t="shared" si="184"/>
        <v>C</v>
      </c>
      <c r="LC11" s="908">
        <f t="shared" si="185"/>
        <v>2</v>
      </c>
      <c r="LD11" s="908" t="str">
        <f t="shared" si="186"/>
        <v>2.0</v>
      </c>
      <c r="LE11" s="729">
        <v>2</v>
      </c>
      <c r="LF11" s="910">
        <v>2</v>
      </c>
      <c r="LG11" s="848">
        <v>7.5</v>
      </c>
      <c r="LH11" s="420">
        <v>8</v>
      </c>
      <c r="LI11" s="420"/>
      <c r="LJ11" s="900">
        <f t="shared" si="187"/>
        <v>7.8</v>
      </c>
      <c r="LK11" s="902">
        <f t="shared" si="188"/>
        <v>7.8</v>
      </c>
      <c r="LL11" s="904" t="str">
        <f t="shared" si="189"/>
        <v>7.8</v>
      </c>
      <c r="LM11" s="906" t="str">
        <f t="shared" si="190"/>
        <v>B</v>
      </c>
      <c r="LN11" s="908">
        <f t="shared" si="191"/>
        <v>3</v>
      </c>
      <c r="LO11" s="908" t="str">
        <f t="shared" si="192"/>
        <v>3.0</v>
      </c>
      <c r="LP11" s="729">
        <v>2</v>
      </c>
      <c r="LQ11" s="910">
        <v>2</v>
      </c>
      <c r="LR11" s="1111">
        <v>6.7</v>
      </c>
      <c r="LS11" s="420">
        <v>7</v>
      </c>
      <c r="LT11" s="420"/>
      <c r="LU11" s="900">
        <f t="shared" si="193"/>
        <v>6.9</v>
      </c>
      <c r="LV11" s="902">
        <f t="shared" si="194"/>
        <v>6.9</v>
      </c>
      <c r="LW11" s="1043" t="str">
        <f t="shared" si="195"/>
        <v>6.9</v>
      </c>
      <c r="LX11" s="906" t="str">
        <f t="shared" si="196"/>
        <v>C+</v>
      </c>
      <c r="LY11" s="908">
        <f t="shared" si="197"/>
        <v>2.5</v>
      </c>
      <c r="LZ11" s="908" t="str">
        <f t="shared" si="198"/>
        <v>2.5</v>
      </c>
      <c r="MA11" s="729">
        <v>3</v>
      </c>
      <c r="MB11" s="910">
        <v>3</v>
      </c>
      <c r="MC11" s="1115">
        <v>7.4</v>
      </c>
      <c r="MD11" s="420">
        <v>6</v>
      </c>
      <c r="ME11" s="420"/>
      <c r="MF11" s="900">
        <f t="shared" si="199"/>
        <v>6.6</v>
      </c>
      <c r="MG11" s="902">
        <f t="shared" si="200"/>
        <v>6.6</v>
      </c>
      <c r="MH11" s="1043" t="str">
        <f t="shared" si="201"/>
        <v>6.6</v>
      </c>
      <c r="MI11" s="906" t="str">
        <f t="shared" si="202"/>
        <v>C+</v>
      </c>
      <c r="MJ11" s="908">
        <f t="shared" si="203"/>
        <v>2.5</v>
      </c>
      <c r="MK11" s="908" t="str">
        <f t="shared" si="204"/>
        <v>2.5</v>
      </c>
      <c r="ML11" s="729">
        <v>2</v>
      </c>
      <c r="MM11" s="910">
        <v>2</v>
      </c>
      <c r="MN11" s="706">
        <v>7.2</v>
      </c>
      <c r="MO11" s="420">
        <v>8</v>
      </c>
      <c r="MP11" s="420"/>
      <c r="MQ11" s="900">
        <f t="shared" si="205"/>
        <v>7.7</v>
      </c>
      <c r="MR11" s="902">
        <f t="shared" si="206"/>
        <v>7.7</v>
      </c>
      <c r="MS11" s="904" t="str">
        <f t="shared" si="207"/>
        <v>7.7</v>
      </c>
      <c r="MT11" s="906" t="str">
        <f t="shared" si="115"/>
        <v>B</v>
      </c>
      <c r="MU11" s="908">
        <f t="shared" si="116"/>
        <v>3</v>
      </c>
      <c r="MV11" s="908" t="str">
        <f t="shared" si="117"/>
        <v>3.0</v>
      </c>
      <c r="MW11" s="729">
        <v>2</v>
      </c>
      <c r="MX11" s="910">
        <v>2</v>
      </c>
      <c r="MY11" s="706">
        <v>7.2</v>
      </c>
      <c r="MZ11" s="420">
        <v>7</v>
      </c>
      <c r="NA11" s="297"/>
      <c r="NB11" s="900">
        <f t="shared" si="208"/>
        <v>7.1</v>
      </c>
      <c r="NC11" s="902">
        <f t="shared" si="209"/>
        <v>7.1</v>
      </c>
      <c r="ND11" s="1043" t="str">
        <f t="shared" si="210"/>
        <v>7.1</v>
      </c>
      <c r="NE11" s="906" t="str">
        <f t="shared" si="211"/>
        <v>B</v>
      </c>
      <c r="NF11" s="908">
        <f t="shared" si="212"/>
        <v>3</v>
      </c>
      <c r="NG11" s="908" t="str">
        <f t="shared" si="213"/>
        <v>3.0</v>
      </c>
      <c r="NH11" s="729">
        <v>4</v>
      </c>
      <c r="NI11" s="910">
        <v>4</v>
      </c>
      <c r="NJ11" s="1069">
        <f t="shared" si="214"/>
        <v>15</v>
      </c>
      <c r="NK11" s="1070">
        <f t="shared" si="215"/>
        <v>2.7</v>
      </c>
      <c r="NL11" s="1071" t="str">
        <f t="shared" si="216"/>
        <v>2.70</v>
      </c>
      <c r="NM11" s="1072" t="str">
        <f t="shared" si="217"/>
        <v>Lên lớp</v>
      </c>
      <c r="NN11" s="1073">
        <f t="shared" si="218"/>
        <v>74</v>
      </c>
      <c r="NO11" s="1070">
        <f t="shared" si="219"/>
        <v>2.4527027027027026</v>
      </c>
      <c r="NP11" s="1071" t="str">
        <f t="shared" si="220"/>
        <v>2.45</v>
      </c>
      <c r="NQ11" s="1074">
        <f t="shared" si="221"/>
        <v>15</v>
      </c>
      <c r="NR11" s="1075">
        <f t="shared" si="222"/>
        <v>2.7</v>
      </c>
      <c r="NS11" s="1075">
        <f t="shared" si="223"/>
        <v>7.0200000000000005</v>
      </c>
      <c r="NT11" s="1076">
        <f t="shared" si="224"/>
        <v>74</v>
      </c>
      <c r="NU11" s="1079">
        <f t="shared" si="225"/>
        <v>6.6621621621621623</v>
      </c>
      <c r="NV11" s="1077">
        <f t="shared" si="226"/>
        <v>2.4527027027027026</v>
      </c>
      <c r="NW11" s="1072" t="str">
        <f t="shared" si="227"/>
        <v>Lên lớp</v>
      </c>
      <c r="NY11" s="1514">
        <v>7.6</v>
      </c>
      <c r="NZ11" s="1517">
        <v>7</v>
      </c>
      <c r="OA11" s="1335"/>
      <c r="OB11" s="1413">
        <f t="shared" si="228"/>
        <v>7.2</v>
      </c>
      <c r="OC11" s="1414">
        <f t="shared" si="229"/>
        <v>7.2</v>
      </c>
      <c r="OD11" s="1609" t="str">
        <f t="shared" si="230"/>
        <v>7.2</v>
      </c>
      <c r="OE11" s="1416" t="str">
        <f t="shared" si="231"/>
        <v>B</v>
      </c>
      <c r="OF11" s="1417">
        <f t="shared" si="232"/>
        <v>3</v>
      </c>
      <c r="OG11" s="1417" t="str">
        <f t="shared" si="233"/>
        <v>3.0</v>
      </c>
      <c r="OH11" s="1419">
        <v>6</v>
      </c>
      <c r="OI11" s="1610">
        <v>6</v>
      </c>
      <c r="OJ11" s="1337">
        <v>7.6</v>
      </c>
      <c r="OK11" s="1335">
        <v>7.5</v>
      </c>
      <c r="OL11" s="1634">
        <f t="shared" si="234"/>
        <v>7.5</v>
      </c>
      <c r="OM11" s="1635" t="str">
        <f t="shared" si="235"/>
        <v>7.5</v>
      </c>
      <c r="ON11" s="1636" t="str">
        <f t="shared" si="236"/>
        <v>B</v>
      </c>
      <c r="OO11" s="1637">
        <f t="shared" si="237"/>
        <v>3</v>
      </c>
      <c r="OP11" s="1637" t="str">
        <f t="shared" si="238"/>
        <v>3.0</v>
      </c>
      <c r="OQ11" s="1638">
        <v>5</v>
      </c>
      <c r="OR11" s="1610">
        <v>5</v>
      </c>
      <c r="OS11" s="1511">
        <f t="shared" si="239"/>
        <v>11</v>
      </c>
      <c r="OT11" s="1070">
        <f t="shared" si="240"/>
        <v>3</v>
      </c>
    </row>
    <row r="12" spans="1:410" ht="21.75" customHeight="1" x14ac:dyDescent="0.25">
      <c r="A12" s="33">
        <v>13</v>
      </c>
      <c r="B12" s="33" t="s">
        <v>471</v>
      </c>
      <c r="C12" s="70" t="s">
        <v>519</v>
      </c>
      <c r="D12" s="75" t="s">
        <v>520</v>
      </c>
      <c r="E12" s="79" t="s">
        <v>521</v>
      </c>
      <c r="F12" s="20"/>
      <c r="G12" s="71" t="s">
        <v>522</v>
      </c>
      <c r="H12" s="66" t="s">
        <v>34</v>
      </c>
      <c r="I12" s="122" t="s">
        <v>523</v>
      </c>
      <c r="J12" s="126">
        <v>5.8</v>
      </c>
      <c r="K12" s="1329" t="str">
        <f t="shared" si="0"/>
        <v>5.8</v>
      </c>
      <c r="L12" s="10" t="str">
        <f t="shared" si="1"/>
        <v>C</v>
      </c>
      <c r="M12" s="8">
        <f t="shared" si="2"/>
        <v>2</v>
      </c>
      <c r="N12" s="208" t="str">
        <f t="shared" si="3"/>
        <v>2.0</v>
      </c>
      <c r="O12" s="126">
        <v>7.1</v>
      </c>
      <c r="P12" s="1329" t="str">
        <f t="shared" si="4"/>
        <v>7.1</v>
      </c>
      <c r="Q12" s="10" t="str">
        <f t="shared" si="5"/>
        <v>B</v>
      </c>
      <c r="R12" s="8">
        <f t="shared" si="6"/>
        <v>3</v>
      </c>
      <c r="S12" s="208" t="str">
        <f t="shared" si="7"/>
        <v>3.0</v>
      </c>
      <c r="T12" s="115">
        <v>5.8</v>
      </c>
      <c r="U12" s="4">
        <v>6</v>
      </c>
      <c r="V12" s="5"/>
      <c r="W12" s="6">
        <f t="shared" si="8"/>
        <v>5.9</v>
      </c>
      <c r="X12" s="7">
        <f t="shared" si="9"/>
        <v>5.9</v>
      </c>
      <c r="Y12" s="791" t="str">
        <f t="shared" si="10"/>
        <v>5.9</v>
      </c>
      <c r="Z12" s="10" t="str">
        <f t="shared" si="11"/>
        <v>C</v>
      </c>
      <c r="AA12" s="8">
        <f t="shared" si="12"/>
        <v>2</v>
      </c>
      <c r="AB12" s="8" t="str">
        <f t="shared" si="13"/>
        <v>2.0</v>
      </c>
      <c r="AC12" s="12">
        <v>2</v>
      </c>
      <c r="AD12" s="311">
        <v>2</v>
      </c>
      <c r="AE12" s="130">
        <v>6.2</v>
      </c>
      <c r="AF12" s="4">
        <v>3</v>
      </c>
      <c r="AG12" s="5"/>
      <c r="AH12" s="6">
        <f t="shared" si="14"/>
        <v>4.3</v>
      </c>
      <c r="AI12" s="7">
        <f t="shared" si="15"/>
        <v>4.3</v>
      </c>
      <c r="AJ12" s="791" t="str">
        <f t="shared" si="16"/>
        <v>4.3</v>
      </c>
      <c r="AK12" s="10" t="str">
        <f t="shared" si="17"/>
        <v>D</v>
      </c>
      <c r="AL12" s="8">
        <f t="shared" si="18"/>
        <v>1</v>
      </c>
      <c r="AM12" s="8" t="str">
        <f t="shared" si="19"/>
        <v>1.0</v>
      </c>
      <c r="AN12" s="12">
        <v>3</v>
      </c>
      <c r="AO12" s="110">
        <v>3</v>
      </c>
      <c r="AP12" s="115">
        <v>7.8</v>
      </c>
      <c r="AQ12" s="345">
        <v>7</v>
      </c>
      <c r="AR12" s="341"/>
      <c r="AS12" s="6">
        <f t="shared" si="20"/>
        <v>7.3</v>
      </c>
      <c r="AT12" s="7">
        <f t="shared" si="21"/>
        <v>7.3</v>
      </c>
      <c r="AU12" s="791" t="str">
        <f t="shared" si="22"/>
        <v>7.3</v>
      </c>
      <c r="AV12" s="10" t="str">
        <f t="shared" si="23"/>
        <v>B</v>
      </c>
      <c r="AW12" s="8">
        <f t="shared" si="24"/>
        <v>3</v>
      </c>
      <c r="AX12" s="8" t="str">
        <f t="shared" si="25"/>
        <v>3.0</v>
      </c>
      <c r="AY12" s="12">
        <v>4</v>
      </c>
      <c r="AZ12" s="110">
        <v>4</v>
      </c>
      <c r="BA12" s="285">
        <v>5</v>
      </c>
      <c r="BB12" s="244">
        <v>5</v>
      </c>
      <c r="BC12" s="244"/>
      <c r="BD12" s="6">
        <f t="shared" si="26"/>
        <v>5</v>
      </c>
      <c r="BE12" s="7">
        <f t="shared" si="27"/>
        <v>5</v>
      </c>
      <c r="BF12" s="791" t="str">
        <f t="shared" si="28"/>
        <v>5.0</v>
      </c>
      <c r="BG12" s="10" t="str">
        <f t="shared" si="29"/>
        <v>D+</v>
      </c>
      <c r="BH12" s="8">
        <f t="shared" si="30"/>
        <v>1.5</v>
      </c>
      <c r="BI12" s="8" t="str">
        <f t="shared" si="31"/>
        <v>1.5</v>
      </c>
      <c r="BJ12" s="12">
        <v>3</v>
      </c>
      <c r="BK12" s="110">
        <v>3</v>
      </c>
      <c r="BL12" s="243">
        <v>7.8</v>
      </c>
      <c r="BM12" s="334">
        <v>4</v>
      </c>
      <c r="BN12" s="334"/>
      <c r="BO12" s="6">
        <f t="shared" si="32"/>
        <v>5.5</v>
      </c>
      <c r="BP12" s="7">
        <f t="shared" si="33"/>
        <v>5.5</v>
      </c>
      <c r="BQ12" s="791" t="str">
        <f t="shared" si="34"/>
        <v>5.5</v>
      </c>
      <c r="BR12" s="10" t="str">
        <f t="shared" si="35"/>
        <v>C</v>
      </c>
      <c r="BS12" s="8">
        <f t="shared" si="36"/>
        <v>2</v>
      </c>
      <c r="BT12" s="8" t="str">
        <f t="shared" si="37"/>
        <v>2.0</v>
      </c>
      <c r="BU12" s="12">
        <v>2</v>
      </c>
      <c r="BV12" s="110">
        <v>2</v>
      </c>
      <c r="BW12" s="243">
        <v>7.7</v>
      </c>
      <c r="BX12" s="334">
        <v>8</v>
      </c>
      <c r="BY12" s="334"/>
      <c r="BZ12" s="6">
        <f t="shared" si="38"/>
        <v>7.9</v>
      </c>
      <c r="CA12" s="7">
        <f t="shared" si="39"/>
        <v>7.9</v>
      </c>
      <c r="CB12" s="791" t="str">
        <f t="shared" si="40"/>
        <v>7.9</v>
      </c>
      <c r="CC12" s="10" t="str">
        <f t="shared" si="41"/>
        <v>B</v>
      </c>
      <c r="CD12" s="8">
        <f t="shared" si="42"/>
        <v>3</v>
      </c>
      <c r="CE12" s="8" t="str">
        <f t="shared" si="43"/>
        <v>3.0</v>
      </c>
      <c r="CF12" s="12">
        <v>2</v>
      </c>
      <c r="CG12" s="110">
        <v>2</v>
      </c>
      <c r="CH12" s="316">
        <v>6.3</v>
      </c>
      <c r="CI12" s="334">
        <v>5</v>
      </c>
      <c r="CJ12" s="334"/>
      <c r="CK12" s="6">
        <f t="shared" si="44"/>
        <v>5.5</v>
      </c>
      <c r="CL12" s="7">
        <f t="shared" si="45"/>
        <v>5.5</v>
      </c>
      <c r="CM12" s="791" t="str">
        <f t="shared" si="46"/>
        <v>5.5</v>
      </c>
      <c r="CN12" s="10" t="str">
        <f t="shared" si="47"/>
        <v>C</v>
      </c>
      <c r="CO12" s="8">
        <f t="shared" si="48"/>
        <v>2</v>
      </c>
      <c r="CP12" s="8" t="str">
        <f t="shared" si="49"/>
        <v>2.0</v>
      </c>
      <c r="CQ12" s="12">
        <v>3</v>
      </c>
      <c r="CR12" s="110">
        <v>3</v>
      </c>
      <c r="CS12" s="365">
        <f t="shared" si="50"/>
        <v>19</v>
      </c>
      <c r="CT12" s="363">
        <f t="shared" si="51"/>
        <v>2.0789473684210527</v>
      </c>
      <c r="CU12" s="355" t="str">
        <f t="shared" si="52"/>
        <v>2.08</v>
      </c>
      <c r="CV12" s="356" t="str">
        <f t="shared" si="53"/>
        <v>Lên lớp</v>
      </c>
      <c r="CW12" s="357">
        <f t="shared" si="54"/>
        <v>19</v>
      </c>
      <c r="CX12" s="358">
        <f t="shared" si="55"/>
        <v>2.0789473684210527</v>
      </c>
      <c r="CY12" s="356" t="str">
        <f t="shared" si="56"/>
        <v>Lên lớp</v>
      </c>
      <c r="DA12" s="285">
        <v>7.5</v>
      </c>
      <c r="DB12" s="244">
        <v>7</v>
      </c>
      <c r="DC12" s="244"/>
      <c r="DD12" s="6">
        <f t="shared" si="57"/>
        <v>7.2</v>
      </c>
      <c r="DE12" s="7">
        <f t="shared" si="58"/>
        <v>7.2</v>
      </c>
      <c r="DF12" s="791" t="str">
        <f t="shared" si="59"/>
        <v>7.2</v>
      </c>
      <c r="DG12" s="10" t="str">
        <f t="shared" si="60"/>
        <v>B</v>
      </c>
      <c r="DH12" s="8">
        <f t="shared" si="61"/>
        <v>3</v>
      </c>
      <c r="DI12" s="8" t="str">
        <f t="shared" si="62"/>
        <v>3.0</v>
      </c>
      <c r="DJ12" s="12">
        <v>4</v>
      </c>
      <c r="DK12" s="110">
        <v>4</v>
      </c>
      <c r="DL12" s="243">
        <v>7.8</v>
      </c>
      <c r="DM12" s="334">
        <v>6</v>
      </c>
      <c r="DN12" s="334"/>
      <c r="DO12" s="6">
        <f t="shared" si="63"/>
        <v>6.7</v>
      </c>
      <c r="DP12" s="7">
        <f t="shared" si="64"/>
        <v>6.7</v>
      </c>
      <c r="DQ12" s="791" t="str">
        <f t="shared" si="65"/>
        <v>6.7</v>
      </c>
      <c r="DR12" s="10" t="str">
        <f t="shared" si="66"/>
        <v>C+</v>
      </c>
      <c r="DS12" s="8">
        <f t="shared" si="67"/>
        <v>2.5</v>
      </c>
      <c r="DT12" s="8" t="str">
        <f t="shared" si="68"/>
        <v>2.5</v>
      </c>
      <c r="DU12" s="12">
        <v>2</v>
      </c>
      <c r="DV12" s="110">
        <v>2</v>
      </c>
      <c r="DW12" s="243">
        <v>5.7</v>
      </c>
      <c r="DX12" s="244">
        <v>5</v>
      </c>
      <c r="DY12" s="244"/>
      <c r="DZ12" s="6">
        <f t="shared" si="69"/>
        <v>5.3</v>
      </c>
      <c r="EA12" s="7">
        <f t="shared" si="70"/>
        <v>5.3</v>
      </c>
      <c r="EB12" s="791" t="str">
        <f t="shared" si="71"/>
        <v>5.3</v>
      </c>
      <c r="EC12" s="10" t="str">
        <f t="shared" si="72"/>
        <v>D+</v>
      </c>
      <c r="ED12" s="8">
        <f t="shared" si="73"/>
        <v>1.5</v>
      </c>
      <c r="EE12" s="8" t="str">
        <f t="shared" si="74"/>
        <v>1.5</v>
      </c>
      <c r="EF12" s="12">
        <v>2</v>
      </c>
      <c r="EG12" s="110">
        <v>2</v>
      </c>
      <c r="EH12" s="243">
        <v>6.8</v>
      </c>
      <c r="EI12" s="244">
        <v>6</v>
      </c>
      <c r="EJ12" s="244"/>
      <c r="EK12" s="6">
        <f t="shared" si="75"/>
        <v>6.3</v>
      </c>
      <c r="EL12" s="7">
        <f t="shared" si="76"/>
        <v>6.3</v>
      </c>
      <c r="EM12" s="791" t="str">
        <f t="shared" si="77"/>
        <v>6.3</v>
      </c>
      <c r="EN12" s="10" t="str">
        <f t="shared" si="78"/>
        <v>C</v>
      </c>
      <c r="EO12" s="8">
        <f t="shared" si="79"/>
        <v>2</v>
      </c>
      <c r="EP12" s="8" t="str">
        <f t="shared" si="80"/>
        <v>2.0</v>
      </c>
      <c r="EQ12" s="12">
        <v>4</v>
      </c>
      <c r="ER12" s="110">
        <v>4</v>
      </c>
      <c r="ES12" s="285">
        <v>6.8</v>
      </c>
      <c r="ET12" s="244">
        <v>6</v>
      </c>
      <c r="EU12" s="244"/>
      <c r="EV12" s="6">
        <f t="shared" si="81"/>
        <v>6.3</v>
      </c>
      <c r="EW12" s="7">
        <f t="shared" si="82"/>
        <v>6.3</v>
      </c>
      <c r="EX12" s="791" t="str">
        <f t="shared" si="83"/>
        <v>6.3</v>
      </c>
      <c r="EY12" s="10" t="str">
        <f t="shared" si="84"/>
        <v>C</v>
      </c>
      <c r="EZ12" s="8">
        <f t="shared" si="85"/>
        <v>2</v>
      </c>
      <c r="FA12" s="8" t="str">
        <f t="shared" si="86"/>
        <v>2.0</v>
      </c>
      <c r="FB12" s="12">
        <v>2</v>
      </c>
      <c r="FC12" s="110">
        <v>2</v>
      </c>
      <c r="FD12" s="243">
        <v>6.4</v>
      </c>
      <c r="FE12" s="334">
        <v>4</v>
      </c>
      <c r="FF12" s="20"/>
      <c r="FG12" s="6">
        <f t="shared" si="87"/>
        <v>5</v>
      </c>
      <c r="FH12" s="7">
        <f t="shared" si="88"/>
        <v>5</v>
      </c>
      <c r="FI12" s="791" t="str">
        <f t="shared" si="89"/>
        <v>5.0</v>
      </c>
      <c r="FJ12" s="10" t="str">
        <f t="shared" si="90"/>
        <v>D+</v>
      </c>
      <c r="FK12" s="8">
        <f t="shared" si="91"/>
        <v>1.5</v>
      </c>
      <c r="FL12" s="8" t="str">
        <f t="shared" si="92"/>
        <v>1.5</v>
      </c>
      <c r="FM12" s="12">
        <v>2</v>
      </c>
      <c r="FN12" s="110">
        <v>2</v>
      </c>
      <c r="FO12" s="243">
        <v>7.7</v>
      </c>
      <c r="FP12" s="244">
        <v>8</v>
      </c>
      <c r="FQ12" s="244"/>
      <c r="FR12" s="6">
        <f t="shared" si="93"/>
        <v>7.9</v>
      </c>
      <c r="FS12" s="7">
        <f t="shared" si="94"/>
        <v>7.9</v>
      </c>
      <c r="FT12" s="791" t="str">
        <f t="shared" si="95"/>
        <v>7.9</v>
      </c>
      <c r="FU12" s="10" t="str">
        <f t="shared" si="96"/>
        <v>B</v>
      </c>
      <c r="FV12" s="8">
        <f t="shared" si="97"/>
        <v>3</v>
      </c>
      <c r="FW12" s="8" t="str">
        <f t="shared" si="98"/>
        <v>3.0</v>
      </c>
      <c r="FX12" s="12">
        <v>2</v>
      </c>
      <c r="FY12" s="110">
        <v>2</v>
      </c>
      <c r="FZ12" s="243">
        <v>7.6</v>
      </c>
      <c r="GA12" s="244">
        <v>4</v>
      </c>
      <c r="GB12" s="244"/>
      <c r="GC12" s="6">
        <f t="shared" si="99"/>
        <v>5.4</v>
      </c>
      <c r="GD12" s="7">
        <f t="shared" si="100"/>
        <v>5.4</v>
      </c>
      <c r="GE12" s="791" t="str">
        <f t="shared" si="101"/>
        <v>5.4</v>
      </c>
      <c r="GF12" s="10" t="str">
        <f t="shared" si="102"/>
        <v>D+</v>
      </c>
      <c r="GG12" s="8">
        <f t="shared" si="103"/>
        <v>1.5</v>
      </c>
      <c r="GH12" s="8" t="str">
        <f t="shared" si="104"/>
        <v>1.5</v>
      </c>
      <c r="GI12" s="12">
        <v>2</v>
      </c>
      <c r="GJ12" s="110">
        <v>2</v>
      </c>
      <c r="GK12" s="365">
        <f t="shared" si="105"/>
        <v>20</v>
      </c>
      <c r="GL12" s="354">
        <f t="shared" si="106"/>
        <v>2.2000000000000002</v>
      </c>
      <c r="GM12" s="355" t="str">
        <f t="shared" si="107"/>
        <v>2.20</v>
      </c>
      <c r="GN12" s="344" t="str">
        <f t="shared" si="108"/>
        <v>Lên lớp</v>
      </c>
      <c r="GO12" s="559">
        <f t="shared" si="109"/>
        <v>39</v>
      </c>
      <c r="GP12" s="354">
        <f t="shared" si="110"/>
        <v>2.141025641025641</v>
      </c>
      <c r="GQ12" s="355" t="str">
        <f t="shared" si="111"/>
        <v>2.14</v>
      </c>
      <c r="GR12" s="675">
        <f t="shared" si="112"/>
        <v>39</v>
      </c>
      <c r="GS12" s="789">
        <f t="shared" si="118"/>
        <v>6.1384615384615389</v>
      </c>
      <c r="GT12" s="561">
        <f t="shared" si="113"/>
        <v>2.141025641025641</v>
      </c>
      <c r="GU12" s="678" t="str">
        <f t="shared" si="114"/>
        <v>Lên lớp</v>
      </c>
      <c r="GV12" s="113"/>
      <c r="GW12" s="706">
        <v>8</v>
      </c>
      <c r="GX12" s="420">
        <v>8</v>
      </c>
      <c r="GY12" s="420"/>
      <c r="GZ12" s="6">
        <f t="shared" si="119"/>
        <v>8</v>
      </c>
      <c r="HA12" s="104">
        <f t="shared" si="120"/>
        <v>8</v>
      </c>
      <c r="HB12" s="784" t="str">
        <f t="shared" si="121"/>
        <v>8.0</v>
      </c>
      <c r="HC12" s="540" t="str">
        <f t="shared" si="122"/>
        <v>B+</v>
      </c>
      <c r="HD12" s="539">
        <f t="shared" si="123"/>
        <v>3.5</v>
      </c>
      <c r="HE12" s="539" t="str">
        <f t="shared" si="124"/>
        <v>3.5</v>
      </c>
      <c r="HF12" s="12">
        <v>2</v>
      </c>
      <c r="HG12" s="110">
        <v>2</v>
      </c>
      <c r="HH12" s="706">
        <v>7</v>
      </c>
      <c r="HI12" s="699">
        <v>7</v>
      </c>
      <c r="HJ12" s="699"/>
      <c r="HK12" s="6">
        <f t="shared" si="125"/>
        <v>7</v>
      </c>
      <c r="HL12" s="104">
        <f t="shared" si="126"/>
        <v>7</v>
      </c>
      <c r="HM12" s="784" t="str">
        <f t="shared" si="127"/>
        <v>7.0</v>
      </c>
      <c r="HN12" s="540" t="str">
        <f t="shared" si="128"/>
        <v>B</v>
      </c>
      <c r="HO12" s="539">
        <f t="shared" si="129"/>
        <v>3</v>
      </c>
      <c r="HP12" s="539" t="str">
        <f t="shared" si="130"/>
        <v>3.0</v>
      </c>
      <c r="HQ12" s="12">
        <v>3</v>
      </c>
      <c r="HR12" s="110">
        <v>3</v>
      </c>
      <c r="HS12" s="316">
        <v>8.8000000000000007</v>
      </c>
      <c r="HT12" s="834">
        <v>6</v>
      </c>
      <c r="HU12" s="420"/>
      <c r="HV12" s="6">
        <f t="shared" si="131"/>
        <v>7.1</v>
      </c>
      <c r="HW12" s="104">
        <f t="shared" si="132"/>
        <v>7.1</v>
      </c>
      <c r="HX12" s="784" t="str">
        <f t="shared" si="133"/>
        <v>7.1</v>
      </c>
      <c r="HY12" s="540" t="str">
        <f t="shared" si="134"/>
        <v>B</v>
      </c>
      <c r="HZ12" s="539">
        <f t="shared" si="135"/>
        <v>3</v>
      </c>
      <c r="IA12" s="539" t="str">
        <f t="shared" si="136"/>
        <v>3.0</v>
      </c>
      <c r="IB12" s="12">
        <v>2</v>
      </c>
      <c r="IC12" s="110">
        <v>2</v>
      </c>
      <c r="ID12" s="706">
        <v>6.7</v>
      </c>
      <c r="IE12" s="420">
        <v>2</v>
      </c>
      <c r="IF12" s="420">
        <v>5</v>
      </c>
      <c r="IG12" s="6">
        <f t="shared" si="137"/>
        <v>3.9</v>
      </c>
      <c r="IH12" s="104">
        <f t="shared" si="138"/>
        <v>5.7</v>
      </c>
      <c r="II12" s="784" t="str">
        <f t="shared" si="139"/>
        <v>5.7</v>
      </c>
      <c r="IJ12" s="540" t="str">
        <f t="shared" si="140"/>
        <v>C</v>
      </c>
      <c r="IK12" s="539">
        <f t="shared" si="141"/>
        <v>2</v>
      </c>
      <c r="IL12" s="539" t="str">
        <f t="shared" si="142"/>
        <v>2.0</v>
      </c>
      <c r="IM12" s="12">
        <v>4</v>
      </c>
      <c r="IN12" s="110">
        <v>4</v>
      </c>
      <c r="IO12" s="316">
        <v>8</v>
      </c>
      <c r="IP12" s="420">
        <v>9</v>
      </c>
      <c r="IQ12" s="420"/>
      <c r="IR12" s="6">
        <f t="shared" si="143"/>
        <v>8.6</v>
      </c>
      <c r="IS12" s="104">
        <f t="shared" si="144"/>
        <v>8.6</v>
      </c>
      <c r="IT12" s="784" t="str">
        <f t="shared" si="145"/>
        <v>8.6</v>
      </c>
      <c r="IU12" s="540" t="str">
        <f t="shared" si="146"/>
        <v>A</v>
      </c>
      <c r="IV12" s="539">
        <f t="shared" si="147"/>
        <v>4</v>
      </c>
      <c r="IW12" s="539" t="str">
        <f t="shared" si="148"/>
        <v>4.0</v>
      </c>
      <c r="IX12" s="12">
        <v>2</v>
      </c>
      <c r="IY12" s="110">
        <v>2</v>
      </c>
      <c r="IZ12" s="706">
        <v>7.1</v>
      </c>
      <c r="JA12" s="699">
        <v>7</v>
      </c>
      <c r="JB12" s="699"/>
      <c r="JC12" s="6">
        <f t="shared" si="149"/>
        <v>7</v>
      </c>
      <c r="JD12" s="104">
        <f t="shared" si="150"/>
        <v>7</v>
      </c>
      <c r="JE12" s="784" t="str">
        <f t="shared" si="151"/>
        <v>7.0</v>
      </c>
      <c r="JF12" s="540" t="str">
        <f t="shared" si="152"/>
        <v>B</v>
      </c>
      <c r="JG12" s="539">
        <f t="shared" si="153"/>
        <v>3</v>
      </c>
      <c r="JH12" s="539" t="str">
        <f t="shared" si="154"/>
        <v>3.0</v>
      </c>
      <c r="JI12" s="12">
        <v>2</v>
      </c>
      <c r="JJ12" s="110">
        <v>2</v>
      </c>
      <c r="JK12" s="316">
        <v>6.4</v>
      </c>
      <c r="JL12" s="420">
        <v>4</v>
      </c>
      <c r="JM12" s="420"/>
      <c r="JN12" s="6">
        <f t="shared" si="155"/>
        <v>5</v>
      </c>
      <c r="JO12" s="104">
        <f t="shared" si="156"/>
        <v>5</v>
      </c>
      <c r="JP12" s="784" t="str">
        <f t="shared" si="157"/>
        <v>5.0</v>
      </c>
      <c r="JQ12" s="540" t="str">
        <f t="shared" si="158"/>
        <v>D+</v>
      </c>
      <c r="JR12" s="539">
        <f t="shared" si="159"/>
        <v>1.5</v>
      </c>
      <c r="JS12" s="539" t="str">
        <f t="shared" si="160"/>
        <v>1.5</v>
      </c>
      <c r="JT12" s="12">
        <v>3</v>
      </c>
      <c r="JU12" s="110">
        <v>3</v>
      </c>
      <c r="JV12" s="706">
        <v>7</v>
      </c>
      <c r="JW12" s="699">
        <v>7</v>
      </c>
      <c r="JX12" s="699"/>
      <c r="JY12" s="900">
        <f t="shared" si="161"/>
        <v>7</v>
      </c>
      <c r="JZ12" s="902">
        <f t="shared" si="162"/>
        <v>7</v>
      </c>
      <c r="KA12" s="904" t="str">
        <f t="shared" si="163"/>
        <v>7.0</v>
      </c>
      <c r="KB12" s="906" t="str">
        <f t="shared" si="164"/>
        <v>B</v>
      </c>
      <c r="KC12" s="908">
        <f t="shared" si="165"/>
        <v>3</v>
      </c>
      <c r="KD12" s="908" t="str">
        <f t="shared" si="166"/>
        <v>3.0</v>
      </c>
      <c r="KE12" s="729">
        <v>2</v>
      </c>
      <c r="KF12" s="910">
        <v>2</v>
      </c>
      <c r="KG12" s="920">
        <f t="shared" si="167"/>
        <v>20</v>
      </c>
      <c r="KH12" s="922">
        <f t="shared" si="168"/>
        <v>2.7250000000000001</v>
      </c>
      <c r="KI12" s="924" t="str">
        <f t="shared" si="169"/>
        <v>2.73</v>
      </c>
      <c r="KJ12" s="928" t="str">
        <f t="shared" si="170"/>
        <v>Lên lớp</v>
      </c>
      <c r="KK12" s="931">
        <f t="shared" si="171"/>
        <v>59</v>
      </c>
      <c r="KL12" s="922">
        <f t="shared" si="172"/>
        <v>2.3389830508474576</v>
      </c>
      <c r="KM12" s="924" t="str">
        <f t="shared" si="173"/>
        <v>2.34</v>
      </c>
      <c r="KN12" s="932">
        <f t="shared" si="174"/>
        <v>20</v>
      </c>
      <c r="KO12" s="840">
        <f t="shared" si="175"/>
        <v>6.7099999999999991</v>
      </c>
      <c r="KP12" s="933">
        <f t="shared" si="176"/>
        <v>2.7250000000000001</v>
      </c>
      <c r="KQ12" s="934">
        <f t="shared" si="177"/>
        <v>59</v>
      </c>
      <c r="KR12" s="935">
        <f t="shared" si="178"/>
        <v>6.332203389830509</v>
      </c>
      <c r="KS12" s="936">
        <f t="shared" si="179"/>
        <v>2.3389830508474576</v>
      </c>
      <c r="KT12" s="928" t="str">
        <f t="shared" si="180"/>
        <v>Lên lớp</v>
      </c>
      <c r="KU12" s="712"/>
      <c r="KV12" s="706">
        <v>5.6</v>
      </c>
      <c r="KW12" s="420">
        <v>5</v>
      </c>
      <c r="KX12" s="420"/>
      <c r="KY12" s="900">
        <f t="shared" si="181"/>
        <v>5.2</v>
      </c>
      <c r="KZ12" s="902">
        <f t="shared" si="182"/>
        <v>5.2</v>
      </c>
      <c r="LA12" s="904" t="str">
        <f t="shared" si="183"/>
        <v>5.2</v>
      </c>
      <c r="LB12" s="906" t="str">
        <f t="shared" si="184"/>
        <v>D+</v>
      </c>
      <c r="LC12" s="908">
        <f t="shared" si="185"/>
        <v>1.5</v>
      </c>
      <c r="LD12" s="908" t="str">
        <f t="shared" si="186"/>
        <v>1.5</v>
      </c>
      <c r="LE12" s="729">
        <v>2</v>
      </c>
      <c r="LF12" s="910">
        <v>2</v>
      </c>
      <c r="LG12" s="848">
        <v>7.3</v>
      </c>
      <c r="LH12" s="420">
        <v>7</v>
      </c>
      <c r="LI12" s="420"/>
      <c r="LJ12" s="900">
        <f t="shared" si="187"/>
        <v>7.1</v>
      </c>
      <c r="LK12" s="902">
        <f t="shared" si="188"/>
        <v>7.1</v>
      </c>
      <c r="LL12" s="904" t="str">
        <f t="shared" si="189"/>
        <v>7.1</v>
      </c>
      <c r="LM12" s="906" t="str">
        <f t="shared" si="190"/>
        <v>B</v>
      </c>
      <c r="LN12" s="908">
        <f t="shared" si="191"/>
        <v>3</v>
      </c>
      <c r="LO12" s="908" t="str">
        <f t="shared" si="192"/>
        <v>3.0</v>
      </c>
      <c r="LP12" s="729">
        <v>2</v>
      </c>
      <c r="LQ12" s="910">
        <v>2</v>
      </c>
      <c r="LR12" s="1111">
        <v>6.7</v>
      </c>
      <c r="LS12" s="420">
        <v>6</v>
      </c>
      <c r="LT12" s="420"/>
      <c r="LU12" s="900">
        <f t="shared" si="193"/>
        <v>6.3</v>
      </c>
      <c r="LV12" s="902">
        <f t="shared" si="194"/>
        <v>6.3</v>
      </c>
      <c r="LW12" s="1043" t="str">
        <f t="shared" si="195"/>
        <v>6.3</v>
      </c>
      <c r="LX12" s="906" t="str">
        <f t="shared" si="196"/>
        <v>C</v>
      </c>
      <c r="LY12" s="908">
        <f t="shared" si="197"/>
        <v>2</v>
      </c>
      <c r="LZ12" s="908" t="str">
        <f t="shared" si="198"/>
        <v>2.0</v>
      </c>
      <c r="MA12" s="729">
        <v>3</v>
      </c>
      <c r="MB12" s="910">
        <v>3</v>
      </c>
      <c r="MC12" s="1115">
        <v>7.8</v>
      </c>
      <c r="MD12" s="420">
        <v>6</v>
      </c>
      <c r="ME12" s="420"/>
      <c r="MF12" s="900">
        <f t="shared" si="199"/>
        <v>6.7</v>
      </c>
      <c r="MG12" s="902">
        <f t="shared" si="200"/>
        <v>6.7</v>
      </c>
      <c r="MH12" s="1043" t="str">
        <f t="shared" si="201"/>
        <v>6.7</v>
      </c>
      <c r="MI12" s="906" t="str">
        <f t="shared" si="202"/>
        <v>C+</v>
      </c>
      <c r="MJ12" s="908">
        <f t="shared" si="203"/>
        <v>2.5</v>
      </c>
      <c r="MK12" s="908" t="str">
        <f t="shared" si="204"/>
        <v>2.5</v>
      </c>
      <c r="ML12" s="729">
        <v>2</v>
      </c>
      <c r="MM12" s="910">
        <v>2</v>
      </c>
      <c r="MN12" s="706">
        <v>6.8</v>
      </c>
      <c r="MO12" s="420">
        <v>8</v>
      </c>
      <c r="MP12" s="420"/>
      <c r="MQ12" s="900">
        <f t="shared" si="205"/>
        <v>7.5</v>
      </c>
      <c r="MR12" s="902">
        <f t="shared" si="206"/>
        <v>7.5</v>
      </c>
      <c r="MS12" s="904" t="str">
        <f t="shared" si="207"/>
        <v>7.5</v>
      </c>
      <c r="MT12" s="906" t="str">
        <f t="shared" si="115"/>
        <v>B</v>
      </c>
      <c r="MU12" s="908">
        <f t="shared" si="116"/>
        <v>3</v>
      </c>
      <c r="MV12" s="908" t="str">
        <f t="shared" si="117"/>
        <v>3.0</v>
      </c>
      <c r="MW12" s="729">
        <v>2</v>
      </c>
      <c r="MX12" s="910">
        <v>2</v>
      </c>
      <c r="MY12" s="706">
        <v>7.1</v>
      </c>
      <c r="MZ12" s="420">
        <v>7</v>
      </c>
      <c r="NA12" s="297"/>
      <c r="NB12" s="900">
        <f t="shared" si="208"/>
        <v>7</v>
      </c>
      <c r="NC12" s="902">
        <f t="shared" si="209"/>
        <v>7</v>
      </c>
      <c r="ND12" s="1043" t="str">
        <f t="shared" si="210"/>
        <v>7.0</v>
      </c>
      <c r="NE12" s="906" t="str">
        <f t="shared" si="211"/>
        <v>B</v>
      </c>
      <c r="NF12" s="908">
        <f t="shared" si="212"/>
        <v>3</v>
      </c>
      <c r="NG12" s="908" t="str">
        <f t="shared" si="213"/>
        <v>3.0</v>
      </c>
      <c r="NH12" s="729">
        <v>4</v>
      </c>
      <c r="NI12" s="910">
        <v>4</v>
      </c>
      <c r="NJ12" s="1069">
        <f t="shared" si="214"/>
        <v>15</v>
      </c>
      <c r="NK12" s="1070">
        <f t="shared" si="215"/>
        <v>2.5333333333333332</v>
      </c>
      <c r="NL12" s="1071" t="str">
        <f t="shared" si="216"/>
        <v>2.53</v>
      </c>
      <c r="NM12" s="1072" t="str">
        <f t="shared" si="217"/>
        <v>Lên lớp</v>
      </c>
      <c r="NN12" s="1073">
        <f t="shared" si="218"/>
        <v>74</v>
      </c>
      <c r="NO12" s="1070">
        <f t="shared" si="219"/>
        <v>2.3783783783783785</v>
      </c>
      <c r="NP12" s="1071" t="str">
        <f t="shared" si="220"/>
        <v>2.38</v>
      </c>
      <c r="NQ12" s="1074">
        <f t="shared" si="221"/>
        <v>15</v>
      </c>
      <c r="NR12" s="1075">
        <f t="shared" si="222"/>
        <v>2.5333333333333332</v>
      </c>
      <c r="NS12" s="1075">
        <f t="shared" si="223"/>
        <v>6.66</v>
      </c>
      <c r="NT12" s="1076">
        <f t="shared" si="224"/>
        <v>74</v>
      </c>
      <c r="NU12" s="1079">
        <f t="shared" si="225"/>
        <v>6.3986486486486482</v>
      </c>
      <c r="NV12" s="1077">
        <f t="shared" si="226"/>
        <v>2.3783783783783785</v>
      </c>
      <c r="NW12" s="1072" t="str">
        <f t="shared" si="227"/>
        <v>Lên lớp</v>
      </c>
      <c r="NY12" s="1516">
        <v>7</v>
      </c>
      <c r="NZ12" s="1517">
        <v>6.5</v>
      </c>
      <c r="OA12" s="1335"/>
      <c r="OB12" s="1413">
        <f t="shared" si="228"/>
        <v>6.7</v>
      </c>
      <c r="OC12" s="1414">
        <f t="shared" si="229"/>
        <v>6.7</v>
      </c>
      <c r="OD12" s="1609" t="str">
        <f t="shared" si="230"/>
        <v>6.7</v>
      </c>
      <c r="OE12" s="1416" t="str">
        <f t="shared" si="231"/>
        <v>C+</v>
      </c>
      <c r="OF12" s="1417">
        <f t="shared" si="232"/>
        <v>2.5</v>
      </c>
      <c r="OG12" s="1417" t="str">
        <f t="shared" si="233"/>
        <v>2.5</v>
      </c>
      <c r="OH12" s="1419">
        <v>6</v>
      </c>
      <c r="OI12" s="1610">
        <v>6</v>
      </c>
      <c r="OJ12" s="1337">
        <v>7.6</v>
      </c>
      <c r="OK12" s="1335">
        <v>7.6</v>
      </c>
      <c r="OL12" s="1634">
        <f t="shared" si="234"/>
        <v>7.6</v>
      </c>
      <c r="OM12" s="1635" t="str">
        <f t="shared" si="235"/>
        <v>7.6</v>
      </c>
      <c r="ON12" s="1636" t="str">
        <f t="shared" si="236"/>
        <v>B</v>
      </c>
      <c r="OO12" s="1637">
        <f t="shared" si="237"/>
        <v>3</v>
      </c>
      <c r="OP12" s="1637" t="str">
        <f t="shared" si="238"/>
        <v>3.0</v>
      </c>
      <c r="OQ12" s="1638">
        <v>5</v>
      </c>
      <c r="OR12" s="1610">
        <v>5</v>
      </c>
      <c r="OS12" s="1511">
        <f t="shared" si="239"/>
        <v>11</v>
      </c>
      <c r="OT12" s="1070">
        <f t="shared" si="240"/>
        <v>2.7272727272727271</v>
      </c>
    </row>
    <row r="13" spans="1:410" ht="21.75" customHeight="1" x14ac:dyDescent="0.25">
      <c r="A13" s="33">
        <v>14</v>
      </c>
      <c r="B13" s="33" t="s">
        <v>471</v>
      </c>
      <c r="C13" s="70" t="s">
        <v>524</v>
      </c>
      <c r="D13" s="75" t="s">
        <v>525</v>
      </c>
      <c r="E13" s="957" t="s">
        <v>511</v>
      </c>
      <c r="F13" s="20"/>
      <c r="G13" s="71" t="s">
        <v>526</v>
      </c>
      <c r="H13" s="66" t="s">
        <v>34</v>
      </c>
      <c r="I13" s="122" t="s">
        <v>527</v>
      </c>
      <c r="J13" s="126">
        <v>6.3</v>
      </c>
      <c r="K13" s="1329" t="str">
        <f t="shared" si="0"/>
        <v>6.3</v>
      </c>
      <c r="L13" s="10" t="str">
        <f t="shared" si="1"/>
        <v>C</v>
      </c>
      <c r="M13" s="8">
        <f t="shared" si="2"/>
        <v>2</v>
      </c>
      <c r="N13" s="208" t="str">
        <f t="shared" si="3"/>
        <v>2.0</v>
      </c>
      <c r="O13" s="126">
        <v>7</v>
      </c>
      <c r="P13" s="1329" t="str">
        <f t="shared" si="4"/>
        <v>7.0</v>
      </c>
      <c r="Q13" s="10" t="str">
        <f t="shared" si="5"/>
        <v>B</v>
      </c>
      <c r="R13" s="8">
        <f t="shared" si="6"/>
        <v>3</v>
      </c>
      <c r="S13" s="208" t="str">
        <f t="shared" si="7"/>
        <v>3.0</v>
      </c>
      <c r="T13" s="115">
        <v>7</v>
      </c>
      <c r="U13" s="4">
        <v>5</v>
      </c>
      <c r="V13" s="5"/>
      <c r="W13" s="6">
        <f t="shared" si="8"/>
        <v>5.8</v>
      </c>
      <c r="X13" s="7">
        <f t="shared" si="9"/>
        <v>5.8</v>
      </c>
      <c r="Y13" s="791" t="str">
        <f t="shared" si="10"/>
        <v>5.8</v>
      </c>
      <c r="Z13" s="10" t="str">
        <f t="shared" si="11"/>
        <v>C</v>
      </c>
      <c r="AA13" s="8">
        <f t="shared" si="12"/>
        <v>2</v>
      </c>
      <c r="AB13" s="8" t="str">
        <f t="shared" si="13"/>
        <v>2.0</v>
      </c>
      <c r="AC13" s="12">
        <v>2</v>
      </c>
      <c r="AD13" s="311">
        <v>2</v>
      </c>
      <c r="AE13" s="277">
        <v>7.7</v>
      </c>
      <c r="AF13" s="4">
        <v>4</v>
      </c>
      <c r="AG13" s="5"/>
      <c r="AH13" s="6">
        <f t="shared" si="14"/>
        <v>5.5</v>
      </c>
      <c r="AI13" s="7">
        <f t="shared" si="15"/>
        <v>5.5</v>
      </c>
      <c r="AJ13" s="791" t="str">
        <f t="shared" si="16"/>
        <v>5.5</v>
      </c>
      <c r="AK13" s="10" t="str">
        <f t="shared" si="17"/>
        <v>C</v>
      </c>
      <c r="AL13" s="8">
        <f t="shared" si="18"/>
        <v>2</v>
      </c>
      <c r="AM13" s="8" t="str">
        <f t="shared" si="19"/>
        <v>2.0</v>
      </c>
      <c r="AN13" s="12">
        <v>3</v>
      </c>
      <c r="AO13" s="110">
        <v>3</v>
      </c>
      <c r="AP13" s="115">
        <v>7.5</v>
      </c>
      <c r="AQ13" s="345">
        <v>7</v>
      </c>
      <c r="AR13" s="341"/>
      <c r="AS13" s="6">
        <f t="shared" si="20"/>
        <v>7.2</v>
      </c>
      <c r="AT13" s="7">
        <f t="shared" si="21"/>
        <v>7.2</v>
      </c>
      <c r="AU13" s="791" t="str">
        <f t="shared" si="22"/>
        <v>7.2</v>
      </c>
      <c r="AV13" s="10" t="str">
        <f t="shared" si="23"/>
        <v>B</v>
      </c>
      <c r="AW13" s="8">
        <f t="shared" si="24"/>
        <v>3</v>
      </c>
      <c r="AX13" s="8" t="str">
        <f t="shared" si="25"/>
        <v>3.0</v>
      </c>
      <c r="AY13" s="12">
        <v>4</v>
      </c>
      <c r="AZ13" s="110">
        <v>4</v>
      </c>
      <c r="BA13" s="285">
        <v>7</v>
      </c>
      <c r="BB13" s="244">
        <v>9</v>
      </c>
      <c r="BC13" s="244"/>
      <c r="BD13" s="6">
        <f t="shared" si="26"/>
        <v>8.1999999999999993</v>
      </c>
      <c r="BE13" s="7">
        <f t="shared" si="27"/>
        <v>8.1999999999999993</v>
      </c>
      <c r="BF13" s="791" t="str">
        <f t="shared" si="28"/>
        <v>8.2</v>
      </c>
      <c r="BG13" s="10" t="str">
        <f t="shared" si="29"/>
        <v>B+</v>
      </c>
      <c r="BH13" s="8">
        <f t="shared" si="30"/>
        <v>3.5</v>
      </c>
      <c r="BI13" s="8" t="str">
        <f t="shared" si="31"/>
        <v>3.5</v>
      </c>
      <c r="BJ13" s="12">
        <v>3</v>
      </c>
      <c r="BK13" s="110">
        <v>3</v>
      </c>
      <c r="BL13" s="243">
        <v>7</v>
      </c>
      <c r="BM13" s="334">
        <v>5</v>
      </c>
      <c r="BN13" s="334"/>
      <c r="BO13" s="6">
        <f t="shared" si="32"/>
        <v>5.8</v>
      </c>
      <c r="BP13" s="7">
        <f t="shared" si="33"/>
        <v>5.8</v>
      </c>
      <c r="BQ13" s="791" t="str">
        <f t="shared" si="34"/>
        <v>5.8</v>
      </c>
      <c r="BR13" s="10" t="str">
        <f t="shared" si="35"/>
        <v>C</v>
      </c>
      <c r="BS13" s="8">
        <f t="shared" si="36"/>
        <v>2</v>
      </c>
      <c r="BT13" s="8" t="str">
        <f t="shared" si="37"/>
        <v>2.0</v>
      </c>
      <c r="BU13" s="12">
        <v>2</v>
      </c>
      <c r="BV13" s="110">
        <v>2</v>
      </c>
      <c r="BW13" s="243">
        <v>7.7</v>
      </c>
      <c r="BX13" s="334">
        <v>9</v>
      </c>
      <c r="BY13" s="334"/>
      <c r="BZ13" s="6">
        <f t="shared" si="38"/>
        <v>8.5</v>
      </c>
      <c r="CA13" s="7">
        <f t="shared" si="39"/>
        <v>8.5</v>
      </c>
      <c r="CB13" s="791" t="str">
        <f t="shared" si="40"/>
        <v>8.5</v>
      </c>
      <c r="CC13" s="10" t="str">
        <f t="shared" si="41"/>
        <v>A</v>
      </c>
      <c r="CD13" s="8">
        <f t="shared" si="42"/>
        <v>4</v>
      </c>
      <c r="CE13" s="8" t="str">
        <f t="shared" si="43"/>
        <v>4.0</v>
      </c>
      <c r="CF13" s="12">
        <v>2</v>
      </c>
      <c r="CG13" s="110">
        <v>2</v>
      </c>
      <c r="CH13" s="316">
        <v>6.7</v>
      </c>
      <c r="CI13" s="334">
        <v>5</v>
      </c>
      <c r="CJ13" s="334"/>
      <c r="CK13" s="6">
        <f t="shared" si="44"/>
        <v>5.7</v>
      </c>
      <c r="CL13" s="7">
        <f t="shared" si="45"/>
        <v>5.7</v>
      </c>
      <c r="CM13" s="791" t="str">
        <f t="shared" si="46"/>
        <v>5.7</v>
      </c>
      <c r="CN13" s="10" t="str">
        <f t="shared" si="47"/>
        <v>C</v>
      </c>
      <c r="CO13" s="8">
        <f t="shared" si="48"/>
        <v>2</v>
      </c>
      <c r="CP13" s="8" t="str">
        <f t="shared" si="49"/>
        <v>2.0</v>
      </c>
      <c r="CQ13" s="12">
        <v>3</v>
      </c>
      <c r="CR13" s="110">
        <v>3</v>
      </c>
      <c r="CS13" s="365">
        <f t="shared" si="50"/>
        <v>19</v>
      </c>
      <c r="CT13" s="363">
        <f t="shared" si="51"/>
        <v>2.6578947368421053</v>
      </c>
      <c r="CU13" s="355" t="str">
        <f t="shared" si="52"/>
        <v>2.66</v>
      </c>
      <c r="CV13" s="356" t="str">
        <f t="shared" si="53"/>
        <v>Lên lớp</v>
      </c>
      <c r="CW13" s="357">
        <f t="shared" si="54"/>
        <v>19</v>
      </c>
      <c r="CX13" s="358">
        <f t="shared" si="55"/>
        <v>2.6578947368421053</v>
      </c>
      <c r="CY13" s="356" t="str">
        <f t="shared" si="56"/>
        <v>Lên lớp</v>
      </c>
      <c r="DA13" s="285">
        <v>6.9</v>
      </c>
      <c r="DB13" s="244">
        <v>9</v>
      </c>
      <c r="DC13" s="244"/>
      <c r="DD13" s="6">
        <f t="shared" si="57"/>
        <v>8.1999999999999993</v>
      </c>
      <c r="DE13" s="7">
        <f t="shared" si="58"/>
        <v>8.1999999999999993</v>
      </c>
      <c r="DF13" s="791" t="str">
        <f t="shared" si="59"/>
        <v>8.2</v>
      </c>
      <c r="DG13" s="10" t="str">
        <f t="shared" si="60"/>
        <v>B+</v>
      </c>
      <c r="DH13" s="8">
        <f t="shared" si="61"/>
        <v>3.5</v>
      </c>
      <c r="DI13" s="8" t="str">
        <f t="shared" si="62"/>
        <v>3.5</v>
      </c>
      <c r="DJ13" s="12">
        <v>4</v>
      </c>
      <c r="DK13" s="110">
        <v>4</v>
      </c>
      <c r="DL13" s="243">
        <v>8</v>
      </c>
      <c r="DM13" s="334">
        <v>7</v>
      </c>
      <c r="DN13" s="334"/>
      <c r="DO13" s="6">
        <f t="shared" si="63"/>
        <v>7.4</v>
      </c>
      <c r="DP13" s="7">
        <f t="shared" si="64"/>
        <v>7.4</v>
      </c>
      <c r="DQ13" s="791" t="str">
        <f t="shared" si="65"/>
        <v>7.4</v>
      </c>
      <c r="DR13" s="10" t="str">
        <f t="shared" si="66"/>
        <v>B</v>
      </c>
      <c r="DS13" s="8">
        <f t="shared" si="67"/>
        <v>3</v>
      </c>
      <c r="DT13" s="8" t="str">
        <f t="shared" si="68"/>
        <v>3.0</v>
      </c>
      <c r="DU13" s="12">
        <v>2</v>
      </c>
      <c r="DV13" s="110">
        <v>2</v>
      </c>
      <c r="DW13" s="243">
        <v>7.3</v>
      </c>
      <c r="DX13" s="244">
        <v>5</v>
      </c>
      <c r="DY13" s="244"/>
      <c r="DZ13" s="6">
        <f t="shared" si="69"/>
        <v>5.9</v>
      </c>
      <c r="EA13" s="7">
        <f t="shared" si="70"/>
        <v>5.9</v>
      </c>
      <c r="EB13" s="791" t="str">
        <f t="shared" si="71"/>
        <v>5.9</v>
      </c>
      <c r="EC13" s="10" t="str">
        <f t="shared" si="72"/>
        <v>C</v>
      </c>
      <c r="ED13" s="8">
        <f t="shared" si="73"/>
        <v>2</v>
      </c>
      <c r="EE13" s="8" t="str">
        <f t="shared" si="74"/>
        <v>2.0</v>
      </c>
      <c r="EF13" s="12">
        <v>2</v>
      </c>
      <c r="EG13" s="110">
        <v>2</v>
      </c>
      <c r="EH13" s="243">
        <v>6.7</v>
      </c>
      <c r="EI13" s="244">
        <v>9</v>
      </c>
      <c r="EJ13" s="244"/>
      <c r="EK13" s="6">
        <f t="shared" si="75"/>
        <v>8.1</v>
      </c>
      <c r="EL13" s="7">
        <f t="shared" si="76"/>
        <v>8.1</v>
      </c>
      <c r="EM13" s="791" t="str">
        <f t="shared" si="77"/>
        <v>8.1</v>
      </c>
      <c r="EN13" s="10" t="str">
        <f t="shared" si="78"/>
        <v>B+</v>
      </c>
      <c r="EO13" s="8">
        <f t="shared" si="79"/>
        <v>3.5</v>
      </c>
      <c r="EP13" s="8" t="str">
        <f t="shared" si="80"/>
        <v>3.5</v>
      </c>
      <c r="EQ13" s="12">
        <v>4</v>
      </c>
      <c r="ER13" s="110">
        <v>4</v>
      </c>
      <c r="ES13" s="285">
        <v>6.5</v>
      </c>
      <c r="ET13" s="244">
        <v>5</v>
      </c>
      <c r="EU13" s="244"/>
      <c r="EV13" s="6">
        <f t="shared" si="81"/>
        <v>5.6</v>
      </c>
      <c r="EW13" s="7">
        <f t="shared" si="82"/>
        <v>5.6</v>
      </c>
      <c r="EX13" s="791" t="str">
        <f t="shared" si="83"/>
        <v>5.6</v>
      </c>
      <c r="EY13" s="10" t="str">
        <f t="shared" si="84"/>
        <v>C</v>
      </c>
      <c r="EZ13" s="8">
        <f t="shared" si="85"/>
        <v>2</v>
      </c>
      <c r="FA13" s="8" t="str">
        <f t="shared" si="86"/>
        <v>2.0</v>
      </c>
      <c r="FB13" s="12">
        <v>2</v>
      </c>
      <c r="FC13" s="110">
        <v>2</v>
      </c>
      <c r="FD13" s="243">
        <v>6.6</v>
      </c>
      <c r="FE13" s="334">
        <v>5</v>
      </c>
      <c r="FF13" s="20"/>
      <c r="FG13" s="6">
        <f t="shared" si="87"/>
        <v>5.6</v>
      </c>
      <c r="FH13" s="7">
        <f t="shared" si="88"/>
        <v>5.6</v>
      </c>
      <c r="FI13" s="791" t="str">
        <f t="shared" si="89"/>
        <v>5.6</v>
      </c>
      <c r="FJ13" s="10" t="str">
        <f t="shared" si="90"/>
        <v>C</v>
      </c>
      <c r="FK13" s="8">
        <f t="shared" si="91"/>
        <v>2</v>
      </c>
      <c r="FL13" s="8" t="str">
        <f t="shared" si="92"/>
        <v>2.0</v>
      </c>
      <c r="FM13" s="12">
        <v>2</v>
      </c>
      <c r="FN13" s="110">
        <v>2</v>
      </c>
      <c r="FO13" s="243">
        <v>7.7</v>
      </c>
      <c r="FP13" s="244">
        <v>8</v>
      </c>
      <c r="FQ13" s="244"/>
      <c r="FR13" s="6">
        <f t="shared" si="93"/>
        <v>7.9</v>
      </c>
      <c r="FS13" s="7">
        <f t="shared" si="94"/>
        <v>7.9</v>
      </c>
      <c r="FT13" s="791" t="str">
        <f t="shared" si="95"/>
        <v>7.9</v>
      </c>
      <c r="FU13" s="10" t="str">
        <f t="shared" si="96"/>
        <v>B</v>
      </c>
      <c r="FV13" s="8">
        <f t="shared" si="97"/>
        <v>3</v>
      </c>
      <c r="FW13" s="8" t="str">
        <f t="shared" si="98"/>
        <v>3.0</v>
      </c>
      <c r="FX13" s="12">
        <v>2</v>
      </c>
      <c r="FY13" s="110">
        <v>2</v>
      </c>
      <c r="FZ13" s="243">
        <v>7.4</v>
      </c>
      <c r="GA13" s="244">
        <v>8</v>
      </c>
      <c r="GB13" s="244"/>
      <c r="GC13" s="6">
        <f t="shared" si="99"/>
        <v>7.8</v>
      </c>
      <c r="GD13" s="7">
        <f t="shared" si="100"/>
        <v>7.8</v>
      </c>
      <c r="GE13" s="791" t="str">
        <f t="shared" si="101"/>
        <v>7.8</v>
      </c>
      <c r="GF13" s="10" t="str">
        <f t="shared" si="102"/>
        <v>B</v>
      </c>
      <c r="GG13" s="8">
        <f t="shared" si="103"/>
        <v>3</v>
      </c>
      <c r="GH13" s="8" t="str">
        <f t="shared" si="104"/>
        <v>3.0</v>
      </c>
      <c r="GI13" s="12">
        <v>2</v>
      </c>
      <c r="GJ13" s="110">
        <v>2</v>
      </c>
      <c r="GK13" s="365">
        <f t="shared" si="105"/>
        <v>20</v>
      </c>
      <c r="GL13" s="354">
        <f t="shared" si="106"/>
        <v>2.9</v>
      </c>
      <c r="GM13" s="355" t="str">
        <f t="shared" si="107"/>
        <v>2.90</v>
      </c>
      <c r="GN13" s="344" t="str">
        <f t="shared" si="108"/>
        <v>Lên lớp</v>
      </c>
      <c r="GO13" s="559">
        <f t="shared" si="109"/>
        <v>39</v>
      </c>
      <c r="GP13" s="354">
        <f t="shared" si="110"/>
        <v>2.7820512820512819</v>
      </c>
      <c r="GQ13" s="355" t="str">
        <f t="shared" si="111"/>
        <v>2.78</v>
      </c>
      <c r="GR13" s="675">
        <f t="shared" si="112"/>
        <v>39</v>
      </c>
      <c r="GS13" s="789">
        <f t="shared" si="118"/>
        <v>6.994871794871794</v>
      </c>
      <c r="GT13" s="561">
        <f t="shared" si="113"/>
        <v>2.7820512820512819</v>
      </c>
      <c r="GU13" s="678" t="str">
        <f t="shared" si="114"/>
        <v>Lên lớp</v>
      </c>
      <c r="GV13" s="113"/>
      <c r="GW13" s="706">
        <v>8</v>
      </c>
      <c r="GX13" s="420">
        <v>9</v>
      </c>
      <c r="GY13" s="420"/>
      <c r="GZ13" s="6">
        <f t="shared" si="119"/>
        <v>8.6</v>
      </c>
      <c r="HA13" s="104">
        <f t="shared" si="120"/>
        <v>8.6</v>
      </c>
      <c r="HB13" s="784" t="str">
        <f t="shared" si="121"/>
        <v>8.6</v>
      </c>
      <c r="HC13" s="540" t="str">
        <f t="shared" si="122"/>
        <v>A</v>
      </c>
      <c r="HD13" s="539">
        <f t="shared" si="123"/>
        <v>4</v>
      </c>
      <c r="HE13" s="539" t="str">
        <f t="shared" si="124"/>
        <v>4.0</v>
      </c>
      <c r="HF13" s="12">
        <v>2</v>
      </c>
      <c r="HG13" s="110">
        <v>2</v>
      </c>
      <c r="HH13" s="706">
        <v>8.8000000000000007</v>
      </c>
      <c r="HI13" s="699">
        <v>8</v>
      </c>
      <c r="HJ13" s="699"/>
      <c r="HK13" s="6">
        <f t="shared" si="125"/>
        <v>8.3000000000000007</v>
      </c>
      <c r="HL13" s="104">
        <f t="shared" si="126"/>
        <v>8.3000000000000007</v>
      </c>
      <c r="HM13" s="784" t="str">
        <f t="shared" si="127"/>
        <v>8.3</v>
      </c>
      <c r="HN13" s="540" t="str">
        <f t="shared" si="128"/>
        <v>B+</v>
      </c>
      <c r="HO13" s="539">
        <f t="shared" si="129"/>
        <v>3.5</v>
      </c>
      <c r="HP13" s="539" t="str">
        <f t="shared" si="130"/>
        <v>3.5</v>
      </c>
      <c r="HQ13" s="12">
        <v>3</v>
      </c>
      <c r="HR13" s="110">
        <v>3</v>
      </c>
      <c r="HS13" s="316">
        <v>8</v>
      </c>
      <c r="HT13" s="834">
        <v>5</v>
      </c>
      <c r="HU13" s="420"/>
      <c r="HV13" s="6">
        <f t="shared" si="131"/>
        <v>6.2</v>
      </c>
      <c r="HW13" s="104">
        <f t="shared" si="132"/>
        <v>6.2</v>
      </c>
      <c r="HX13" s="784" t="str">
        <f t="shared" si="133"/>
        <v>6.2</v>
      </c>
      <c r="HY13" s="540" t="str">
        <f t="shared" si="134"/>
        <v>C</v>
      </c>
      <c r="HZ13" s="539">
        <f t="shared" si="135"/>
        <v>2</v>
      </c>
      <c r="IA13" s="539" t="str">
        <f t="shared" si="136"/>
        <v>2.0</v>
      </c>
      <c r="IB13" s="12">
        <v>2</v>
      </c>
      <c r="IC13" s="110">
        <v>2</v>
      </c>
      <c r="ID13" s="706">
        <v>7.4</v>
      </c>
      <c r="IE13" s="420">
        <v>8</v>
      </c>
      <c r="IF13" s="420"/>
      <c r="IG13" s="6">
        <f t="shared" si="137"/>
        <v>7.8</v>
      </c>
      <c r="IH13" s="104">
        <f t="shared" si="138"/>
        <v>7.8</v>
      </c>
      <c r="II13" s="784" t="str">
        <f t="shared" si="139"/>
        <v>7.8</v>
      </c>
      <c r="IJ13" s="540" t="str">
        <f t="shared" si="140"/>
        <v>B</v>
      </c>
      <c r="IK13" s="539">
        <f t="shared" si="141"/>
        <v>3</v>
      </c>
      <c r="IL13" s="539" t="str">
        <f t="shared" si="142"/>
        <v>3.0</v>
      </c>
      <c r="IM13" s="12">
        <v>4</v>
      </c>
      <c r="IN13" s="110">
        <v>4</v>
      </c>
      <c r="IO13" s="316">
        <v>7.8</v>
      </c>
      <c r="IP13" s="420">
        <v>8</v>
      </c>
      <c r="IQ13" s="420"/>
      <c r="IR13" s="6">
        <f t="shared" si="143"/>
        <v>7.9</v>
      </c>
      <c r="IS13" s="104">
        <f t="shared" si="144"/>
        <v>7.9</v>
      </c>
      <c r="IT13" s="784" t="str">
        <f t="shared" si="145"/>
        <v>7.9</v>
      </c>
      <c r="IU13" s="540" t="str">
        <f t="shared" si="146"/>
        <v>B</v>
      </c>
      <c r="IV13" s="539">
        <f t="shared" si="147"/>
        <v>3</v>
      </c>
      <c r="IW13" s="539" t="str">
        <f t="shared" si="148"/>
        <v>3.0</v>
      </c>
      <c r="IX13" s="12">
        <v>2</v>
      </c>
      <c r="IY13" s="110">
        <v>2</v>
      </c>
      <c r="IZ13" s="706">
        <v>8</v>
      </c>
      <c r="JA13" s="699">
        <v>8</v>
      </c>
      <c r="JB13" s="699"/>
      <c r="JC13" s="6">
        <f t="shared" si="149"/>
        <v>8</v>
      </c>
      <c r="JD13" s="104">
        <f t="shared" si="150"/>
        <v>8</v>
      </c>
      <c r="JE13" s="784" t="str">
        <f t="shared" si="151"/>
        <v>8.0</v>
      </c>
      <c r="JF13" s="540" t="str">
        <f t="shared" si="152"/>
        <v>B+</v>
      </c>
      <c r="JG13" s="539">
        <f t="shared" si="153"/>
        <v>3.5</v>
      </c>
      <c r="JH13" s="539" t="str">
        <f t="shared" si="154"/>
        <v>3.5</v>
      </c>
      <c r="JI13" s="12">
        <v>2</v>
      </c>
      <c r="JJ13" s="110">
        <v>2</v>
      </c>
      <c r="JK13" s="316">
        <v>7.6</v>
      </c>
      <c r="JL13" s="420">
        <v>2</v>
      </c>
      <c r="JM13" s="420"/>
      <c r="JN13" s="6">
        <f t="shared" si="155"/>
        <v>4.2</v>
      </c>
      <c r="JO13" s="104">
        <f t="shared" si="156"/>
        <v>4.2</v>
      </c>
      <c r="JP13" s="784" t="str">
        <f t="shared" si="157"/>
        <v>4.2</v>
      </c>
      <c r="JQ13" s="540" t="str">
        <f t="shared" si="158"/>
        <v>D</v>
      </c>
      <c r="JR13" s="539">
        <f t="shared" si="159"/>
        <v>1</v>
      </c>
      <c r="JS13" s="539" t="str">
        <f t="shared" si="160"/>
        <v>1.0</v>
      </c>
      <c r="JT13" s="12">
        <v>3</v>
      </c>
      <c r="JU13" s="110">
        <v>3</v>
      </c>
      <c r="JV13" s="706">
        <v>8</v>
      </c>
      <c r="JW13" s="699">
        <v>7</v>
      </c>
      <c r="JX13" s="699"/>
      <c r="JY13" s="900">
        <f t="shared" si="161"/>
        <v>7.4</v>
      </c>
      <c r="JZ13" s="902">
        <f t="shared" si="162"/>
        <v>7.4</v>
      </c>
      <c r="KA13" s="904" t="str">
        <f t="shared" si="163"/>
        <v>7.4</v>
      </c>
      <c r="KB13" s="906" t="str">
        <f t="shared" si="164"/>
        <v>B</v>
      </c>
      <c r="KC13" s="908">
        <f t="shared" si="165"/>
        <v>3</v>
      </c>
      <c r="KD13" s="908" t="str">
        <f t="shared" si="166"/>
        <v>3.0</v>
      </c>
      <c r="KE13" s="729">
        <v>2</v>
      </c>
      <c r="KF13" s="910">
        <v>2</v>
      </c>
      <c r="KG13" s="920">
        <f t="shared" si="167"/>
        <v>20</v>
      </c>
      <c r="KH13" s="922">
        <f t="shared" si="168"/>
        <v>2.8250000000000002</v>
      </c>
      <c r="KI13" s="924" t="str">
        <f t="shared" si="169"/>
        <v>2.83</v>
      </c>
      <c r="KJ13" s="928" t="str">
        <f t="shared" si="170"/>
        <v>Lên lớp</v>
      </c>
      <c r="KK13" s="931">
        <f t="shared" si="171"/>
        <v>59</v>
      </c>
      <c r="KL13" s="922">
        <f t="shared" si="172"/>
        <v>2.7966101694915255</v>
      </c>
      <c r="KM13" s="924" t="str">
        <f t="shared" si="173"/>
        <v>2.80</v>
      </c>
      <c r="KN13" s="932">
        <f t="shared" si="174"/>
        <v>20</v>
      </c>
      <c r="KO13" s="840">
        <f t="shared" si="175"/>
        <v>7.2450000000000001</v>
      </c>
      <c r="KP13" s="933">
        <f t="shared" si="176"/>
        <v>2.8250000000000002</v>
      </c>
      <c r="KQ13" s="934">
        <f t="shared" si="177"/>
        <v>59</v>
      </c>
      <c r="KR13" s="935">
        <f t="shared" si="178"/>
        <v>7.0796610169491512</v>
      </c>
      <c r="KS13" s="936">
        <f t="shared" si="179"/>
        <v>2.7966101694915255</v>
      </c>
      <c r="KT13" s="928" t="str">
        <f t="shared" si="180"/>
        <v>Lên lớp</v>
      </c>
      <c r="KU13" s="712"/>
      <c r="KV13" s="706">
        <v>6.6</v>
      </c>
      <c r="KW13" s="420">
        <v>6</v>
      </c>
      <c r="KX13" s="420"/>
      <c r="KY13" s="900">
        <f t="shared" si="181"/>
        <v>6.2</v>
      </c>
      <c r="KZ13" s="902">
        <f t="shared" si="182"/>
        <v>6.2</v>
      </c>
      <c r="LA13" s="904" t="str">
        <f t="shared" si="183"/>
        <v>6.2</v>
      </c>
      <c r="LB13" s="906" t="str">
        <f t="shared" si="184"/>
        <v>C</v>
      </c>
      <c r="LC13" s="908">
        <f t="shared" si="185"/>
        <v>2</v>
      </c>
      <c r="LD13" s="908" t="str">
        <f t="shared" si="186"/>
        <v>2.0</v>
      </c>
      <c r="LE13" s="729">
        <v>2</v>
      </c>
      <c r="LF13" s="910">
        <v>2</v>
      </c>
      <c r="LG13" s="848">
        <v>9</v>
      </c>
      <c r="LH13" s="420">
        <v>9</v>
      </c>
      <c r="LI13" s="420"/>
      <c r="LJ13" s="900">
        <f t="shared" si="187"/>
        <v>9</v>
      </c>
      <c r="LK13" s="902">
        <f t="shared" si="188"/>
        <v>9</v>
      </c>
      <c r="LL13" s="904" t="str">
        <f t="shared" si="189"/>
        <v>9.0</v>
      </c>
      <c r="LM13" s="906" t="str">
        <f t="shared" si="190"/>
        <v>A</v>
      </c>
      <c r="LN13" s="908">
        <f t="shared" si="191"/>
        <v>4</v>
      </c>
      <c r="LO13" s="908" t="str">
        <f t="shared" si="192"/>
        <v>4.0</v>
      </c>
      <c r="LP13" s="729">
        <v>2</v>
      </c>
      <c r="LQ13" s="910">
        <v>2</v>
      </c>
      <c r="LR13" s="1111">
        <v>8.3000000000000007</v>
      </c>
      <c r="LS13" s="420">
        <v>7</v>
      </c>
      <c r="LT13" s="420"/>
      <c r="LU13" s="900">
        <f t="shared" si="193"/>
        <v>7.5</v>
      </c>
      <c r="LV13" s="902">
        <f t="shared" si="194"/>
        <v>7.5</v>
      </c>
      <c r="LW13" s="1043" t="str">
        <f t="shared" si="195"/>
        <v>7.5</v>
      </c>
      <c r="LX13" s="906" t="str">
        <f t="shared" si="196"/>
        <v>B</v>
      </c>
      <c r="LY13" s="908">
        <f t="shared" si="197"/>
        <v>3</v>
      </c>
      <c r="LZ13" s="908" t="str">
        <f t="shared" si="198"/>
        <v>3.0</v>
      </c>
      <c r="MA13" s="729">
        <v>3</v>
      </c>
      <c r="MB13" s="910">
        <v>3</v>
      </c>
      <c r="MC13" s="1115">
        <v>8</v>
      </c>
      <c r="MD13" s="420">
        <v>7</v>
      </c>
      <c r="ME13" s="420"/>
      <c r="MF13" s="900">
        <f t="shared" si="199"/>
        <v>7.4</v>
      </c>
      <c r="MG13" s="902">
        <f t="shared" si="200"/>
        <v>7.4</v>
      </c>
      <c r="MH13" s="1043" t="str">
        <f t="shared" si="201"/>
        <v>7.4</v>
      </c>
      <c r="MI13" s="906" t="str">
        <f t="shared" si="202"/>
        <v>B</v>
      </c>
      <c r="MJ13" s="908">
        <f t="shared" si="203"/>
        <v>3</v>
      </c>
      <c r="MK13" s="908" t="str">
        <f t="shared" si="204"/>
        <v>3.0</v>
      </c>
      <c r="ML13" s="729">
        <v>2</v>
      </c>
      <c r="MM13" s="910">
        <v>2</v>
      </c>
      <c r="MN13" s="706">
        <v>7.6</v>
      </c>
      <c r="MO13" s="420">
        <v>8</v>
      </c>
      <c r="MP13" s="420"/>
      <c r="MQ13" s="900">
        <f t="shared" si="205"/>
        <v>7.8</v>
      </c>
      <c r="MR13" s="902">
        <f t="shared" si="206"/>
        <v>7.8</v>
      </c>
      <c r="MS13" s="904" t="str">
        <f t="shared" si="207"/>
        <v>7.8</v>
      </c>
      <c r="MT13" s="906" t="str">
        <f t="shared" si="115"/>
        <v>B</v>
      </c>
      <c r="MU13" s="908">
        <f t="shared" si="116"/>
        <v>3</v>
      </c>
      <c r="MV13" s="908" t="str">
        <f t="shared" si="117"/>
        <v>3.0</v>
      </c>
      <c r="MW13" s="729">
        <v>2</v>
      </c>
      <c r="MX13" s="910">
        <v>2</v>
      </c>
      <c r="MY13" s="706">
        <v>8.5</v>
      </c>
      <c r="MZ13" s="420">
        <v>8</v>
      </c>
      <c r="NA13" s="297"/>
      <c r="NB13" s="900">
        <f t="shared" si="208"/>
        <v>8.1999999999999993</v>
      </c>
      <c r="NC13" s="902">
        <f t="shared" si="209"/>
        <v>8.1999999999999993</v>
      </c>
      <c r="ND13" s="1043" t="str">
        <f t="shared" si="210"/>
        <v>8.2</v>
      </c>
      <c r="NE13" s="906" t="str">
        <f t="shared" si="211"/>
        <v>B+</v>
      </c>
      <c r="NF13" s="908">
        <f t="shared" si="212"/>
        <v>3.5</v>
      </c>
      <c r="NG13" s="908" t="str">
        <f t="shared" si="213"/>
        <v>3.5</v>
      </c>
      <c r="NH13" s="729">
        <v>4</v>
      </c>
      <c r="NI13" s="910">
        <v>4</v>
      </c>
      <c r="NJ13" s="1069">
        <f t="shared" si="214"/>
        <v>15</v>
      </c>
      <c r="NK13" s="1070">
        <f t="shared" si="215"/>
        <v>3.1333333333333333</v>
      </c>
      <c r="NL13" s="1071" t="str">
        <f t="shared" si="216"/>
        <v>3.13</v>
      </c>
      <c r="NM13" s="1072" t="str">
        <f t="shared" si="217"/>
        <v>Lên lớp</v>
      </c>
      <c r="NN13" s="1073">
        <f t="shared" si="218"/>
        <v>74</v>
      </c>
      <c r="NO13" s="1070">
        <f t="shared" si="219"/>
        <v>2.8648648648648649</v>
      </c>
      <c r="NP13" s="1071" t="str">
        <f t="shared" si="220"/>
        <v>2.86</v>
      </c>
      <c r="NQ13" s="1074">
        <f t="shared" si="221"/>
        <v>15</v>
      </c>
      <c r="NR13" s="1075">
        <f t="shared" si="222"/>
        <v>3.1333333333333333</v>
      </c>
      <c r="NS13" s="1075">
        <f t="shared" si="223"/>
        <v>7.7399999999999993</v>
      </c>
      <c r="NT13" s="1076">
        <f t="shared" si="224"/>
        <v>74</v>
      </c>
      <c r="NU13" s="1079">
        <f t="shared" si="225"/>
        <v>7.2135135135135133</v>
      </c>
      <c r="NV13" s="1077">
        <f t="shared" si="226"/>
        <v>2.8648648648648649</v>
      </c>
      <c r="NW13" s="1072" t="str">
        <f t="shared" si="227"/>
        <v>Lên lớp</v>
      </c>
      <c r="NY13" s="1514">
        <v>7.9</v>
      </c>
      <c r="NZ13" s="1517">
        <v>7</v>
      </c>
      <c r="OA13" s="1335"/>
      <c r="OB13" s="1413">
        <f t="shared" si="228"/>
        <v>7.4</v>
      </c>
      <c r="OC13" s="1414">
        <f t="shared" si="229"/>
        <v>7.4</v>
      </c>
      <c r="OD13" s="1609" t="str">
        <f t="shared" si="230"/>
        <v>7.4</v>
      </c>
      <c r="OE13" s="1416" t="str">
        <f t="shared" si="231"/>
        <v>B</v>
      </c>
      <c r="OF13" s="1417">
        <f t="shared" si="232"/>
        <v>3</v>
      </c>
      <c r="OG13" s="1417" t="str">
        <f t="shared" si="233"/>
        <v>3.0</v>
      </c>
      <c r="OH13" s="1419">
        <v>6</v>
      </c>
      <c r="OI13" s="1610">
        <v>6</v>
      </c>
      <c r="OJ13" s="1337">
        <v>8</v>
      </c>
      <c r="OK13" s="1335">
        <v>8</v>
      </c>
      <c r="OL13" s="1634">
        <f t="shared" si="234"/>
        <v>8</v>
      </c>
      <c r="OM13" s="1635" t="str">
        <f t="shared" si="235"/>
        <v>8.0</v>
      </c>
      <c r="ON13" s="1636" t="str">
        <f t="shared" si="236"/>
        <v>B+</v>
      </c>
      <c r="OO13" s="1637">
        <f t="shared" si="237"/>
        <v>3.5</v>
      </c>
      <c r="OP13" s="1637" t="str">
        <f t="shared" si="238"/>
        <v>3.5</v>
      </c>
      <c r="OQ13" s="1638">
        <v>5</v>
      </c>
      <c r="OR13" s="1610">
        <v>5</v>
      </c>
      <c r="OS13" s="1511">
        <f t="shared" si="239"/>
        <v>11</v>
      </c>
      <c r="OT13" s="1070">
        <f t="shared" si="240"/>
        <v>3.2272727272727271</v>
      </c>
    </row>
    <row r="14" spans="1:410" ht="21.75" customHeight="1" x14ac:dyDescent="0.25">
      <c r="A14" s="33">
        <v>15</v>
      </c>
      <c r="B14" s="33" t="s">
        <v>471</v>
      </c>
      <c r="C14" s="70" t="s">
        <v>528</v>
      </c>
      <c r="D14" s="75" t="s">
        <v>529</v>
      </c>
      <c r="E14" s="957" t="s">
        <v>511</v>
      </c>
      <c r="F14" s="20"/>
      <c r="G14" s="71" t="s">
        <v>530</v>
      </c>
      <c r="H14" s="66" t="s">
        <v>34</v>
      </c>
      <c r="I14" s="122" t="s">
        <v>531</v>
      </c>
      <c r="J14" s="126">
        <v>6.5</v>
      </c>
      <c r="K14" s="1329" t="str">
        <f t="shared" si="0"/>
        <v>6.5</v>
      </c>
      <c r="L14" s="10" t="str">
        <f t="shared" si="1"/>
        <v>C+</v>
      </c>
      <c r="M14" s="8">
        <f t="shared" si="2"/>
        <v>2.5</v>
      </c>
      <c r="N14" s="208" t="str">
        <f t="shared" si="3"/>
        <v>2.5</v>
      </c>
      <c r="O14" s="126">
        <v>6.9</v>
      </c>
      <c r="P14" s="1329" t="str">
        <f t="shared" si="4"/>
        <v>6.9</v>
      </c>
      <c r="Q14" s="10" t="str">
        <f t="shared" si="5"/>
        <v>C+</v>
      </c>
      <c r="R14" s="8">
        <f t="shared" si="6"/>
        <v>2.5</v>
      </c>
      <c r="S14" s="208" t="str">
        <f t="shared" si="7"/>
        <v>2.5</v>
      </c>
      <c r="T14" s="115">
        <v>5.4</v>
      </c>
      <c r="U14" s="4">
        <v>6</v>
      </c>
      <c r="V14" s="5"/>
      <c r="W14" s="6">
        <f t="shared" si="8"/>
        <v>5.8</v>
      </c>
      <c r="X14" s="7">
        <f t="shared" si="9"/>
        <v>5.8</v>
      </c>
      <c r="Y14" s="791" t="str">
        <f t="shared" si="10"/>
        <v>5.8</v>
      </c>
      <c r="Z14" s="10" t="str">
        <f t="shared" si="11"/>
        <v>C</v>
      </c>
      <c r="AA14" s="8">
        <f t="shared" si="12"/>
        <v>2</v>
      </c>
      <c r="AB14" s="8" t="str">
        <f t="shared" si="13"/>
        <v>2.0</v>
      </c>
      <c r="AC14" s="12">
        <v>2</v>
      </c>
      <c r="AD14" s="311">
        <v>2</v>
      </c>
      <c r="AE14" s="130">
        <v>6.2</v>
      </c>
      <c r="AF14" s="4">
        <v>4</v>
      </c>
      <c r="AG14" s="5"/>
      <c r="AH14" s="6">
        <f t="shared" si="14"/>
        <v>4.9000000000000004</v>
      </c>
      <c r="AI14" s="7">
        <f t="shared" si="15"/>
        <v>4.9000000000000004</v>
      </c>
      <c r="AJ14" s="791" t="str">
        <f t="shared" si="16"/>
        <v>4.9</v>
      </c>
      <c r="AK14" s="10" t="str">
        <f t="shared" si="17"/>
        <v>D</v>
      </c>
      <c r="AL14" s="8">
        <f t="shared" si="18"/>
        <v>1</v>
      </c>
      <c r="AM14" s="8" t="str">
        <f t="shared" si="19"/>
        <v>1.0</v>
      </c>
      <c r="AN14" s="12">
        <v>3</v>
      </c>
      <c r="AO14" s="110">
        <v>3</v>
      </c>
      <c r="AP14" s="115">
        <v>8.3000000000000007</v>
      </c>
      <c r="AQ14" s="345">
        <v>7</v>
      </c>
      <c r="AR14" s="341"/>
      <c r="AS14" s="6">
        <f t="shared" si="20"/>
        <v>7.5</v>
      </c>
      <c r="AT14" s="7">
        <f t="shared" si="21"/>
        <v>7.5</v>
      </c>
      <c r="AU14" s="791" t="str">
        <f t="shared" si="22"/>
        <v>7.5</v>
      </c>
      <c r="AV14" s="10" t="str">
        <f t="shared" si="23"/>
        <v>B</v>
      </c>
      <c r="AW14" s="8">
        <f t="shared" si="24"/>
        <v>3</v>
      </c>
      <c r="AX14" s="8" t="str">
        <f t="shared" si="25"/>
        <v>3.0</v>
      </c>
      <c r="AY14" s="12">
        <v>4</v>
      </c>
      <c r="AZ14" s="110">
        <v>4</v>
      </c>
      <c r="BA14" s="285">
        <v>7.6</v>
      </c>
      <c r="BB14" s="244">
        <v>8</v>
      </c>
      <c r="BC14" s="244"/>
      <c r="BD14" s="6">
        <f t="shared" si="26"/>
        <v>7.8</v>
      </c>
      <c r="BE14" s="7">
        <f t="shared" si="27"/>
        <v>7.8</v>
      </c>
      <c r="BF14" s="791" t="str">
        <f t="shared" si="28"/>
        <v>7.8</v>
      </c>
      <c r="BG14" s="10" t="str">
        <f t="shared" si="29"/>
        <v>B</v>
      </c>
      <c r="BH14" s="8">
        <f t="shared" si="30"/>
        <v>3</v>
      </c>
      <c r="BI14" s="8" t="str">
        <f t="shared" si="31"/>
        <v>3.0</v>
      </c>
      <c r="BJ14" s="12">
        <v>3</v>
      </c>
      <c r="BK14" s="110">
        <v>3</v>
      </c>
      <c r="BL14" s="243">
        <v>7.8</v>
      </c>
      <c r="BM14" s="334">
        <v>4</v>
      </c>
      <c r="BN14" s="334"/>
      <c r="BO14" s="6">
        <f t="shared" si="32"/>
        <v>5.5</v>
      </c>
      <c r="BP14" s="7">
        <f t="shared" si="33"/>
        <v>5.5</v>
      </c>
      <c r="BQ14" s="791" t="str">
        <f t="shared" si="34"/>
        <v>5.5</v>
      </c>
      <c r="BR14" s="10" t="str">
        <f t="shared" si="35"/>
        <v>C</v>
      </c>
      <c r="BS14" s="8">
        <f t="shared" si="36"/>
        <v>2</v>
      </c>
      <c r="BT14" s="8" t="str">
        <f t="shared" si="37"/>
        <v>2.0</v>
      </c>
      <c r="BU14" s="12">
        <v>2</v>
      </c>
      <c r="BV14" s="110">
        <v>2</v>
      </c>
      <c r="BW14" s="243">
        <v>8</v>
      </c>
      <c r="BX14" s="334">
        <v>9</v>
      </c>
      <c r="BY14" s="334"/>
      <c r="BZ14" s="6">
        <f t="shared" si="38"/>
        <v>8.6</v>
      </c>
      <c r="CA14" s="7">
        <f t="shared" si="39"/>
        <v>8.6</v>
      </c>
      <c r="CB14" s="791" t="str">
        <f t="shared" si="40"/>
        <v>8.6</v>
      </c>
      <c r="CC14" s="10" t="str">
        <f t="shared" si="41"/>
        <v>A</v>
      </c>
      <c r="CD14" s="8">
        <f t="shared" si="42"/>
        <v>4</v>
      </c>
      <c r="CE14" s="8" t="str">
        <f t="shared" si="43"/>
        <v>4.0</v>
      </c>
      <c r="CF14" s="12">
        <v>2</v>
      </c>
      <c r="CG14" s="110">
        <v>2</v>
      </c>
      <c r="CH14" s="316">
        <v>7.7</v>
      </c>
      <c r="CI14" s="334">
        <v>6</v>
      </c>
      <c r="CJ14" s="334"/>
      <c r="CK14" s="6">
        <f t="shared" si="44"/>
        <v>6.7</v>
      </c>
      <c r="CL14" s="7">
        <f t="shared" si="45"/>
        <v>6.7</v>
      </c>
      <c r="CM14" s="791" t="str">
        <f t="shared" si="46"/>
        <v>6.7</v>
      </c>
      <c r="CN14" s="10" t="str">
        <f t="shared" si="47"/>
        <v>C+</v>
      </c>
      <c r="CO14" s="8">
        <f t="shared" si="48"/>
        <v>2.5</v>
      </c>
      <c r="CP14" s="8" t="str">
        <f t="shared" si="49"/>
        <v>2.5</v>
      </c>
      <c r="CQ14" s="12">
        <v>3</v>
      </c>
      <c r="CR14" s="110">
        <v>3</v>
      </c>
      <c r="CS14" s="365">
        <f t="shared" si="50"/>
        <v>19</v>
      </c>
      <c r="CT14" s="363">
        <f t="shared" si="51"/>
        <v>2.5</v>
      </c>
      <c r="CU14" s="355" t="str">
        <f t="shared" si="52"/>
        <v>2.50</v>
      </c>
      <c r="CV14" s="356" t="str">
        <f t="shared" si="53"/>
        <v>Lên lớp</v>
      </c>
      <c r="CW14" s="357">
        <f t="shared" si="54"/>
        <v>19</v>
      </c>
      <c r="CX14" s="358">
        <f t="shared" si="55"/>
        <v>2.5</v>
      </c>
      <c r="CY14" s="356" t="str">
        <f t="shared" si="56"/>
        <v>Lên lớp</v>
      </c>
      <c r="DA14" s="285">
        <v>7.5</v>
      </c>
      <c r="DB14" s="244">
        <v>7</v>
      </c>
      <c r="DC14" s="244"/>
      <c r="DD14" s="6">
        <f t="shared" si="57"/>
        <v>7.2</v>
      </c>
      <c r="DE14" s="7">
        <f t="shared" si="58"/>
        <v>7.2</v>
      </c>
      <c r="DF14" s="791" t="str">
        <f t="shared" si="59"/>
        <v>7.2</v>
      </c>
      <c r="DG14" s="10" t="str">
        <f t="shared" si="60"/>
        <v>B</v>
      </c>
      <c r="DH14" s="8">
        <f t="shared" si="61"/>
        <v>3</v>
      </c>
      <c r="DI14" s="8" t="str">
        <f t="shared" si="62"/>
        <v>3.0</v>
      </c>
      <c r="DJ14" s="12">
        <v>4</v>
      </c>
      <c r="DK14" s="110">
        <v>4</v>
      </c>
      <c r="DL14" s="243">
        <v>7.8</v>
      </c>
      <c r="DM14" s="334">
        <v>7</v>
      </c>
      <c r="DN14" s="334"/>
      <c r="DO14" s="6">
        <f t="shared" si="63"/>
        <v>7.3</v>
      </c>
      <c r="DP14" s="7">
        <f t="shared" si="64"/>
        <v>7.3</v>
      </c>
      <c r="DQ14" s="791" t="str">
        <f t="shared" si="65"/>
        <v>7.3</v>
      </c>
      <c r="DR14" s="10" t="str">
        <f t="shared" si="66"/>
        <v>B</v>
      </c>
      <c r="DS14" s="8">
        <f t="shared" si="67"/>
        <v>3</v>
      </c>
      <c r="DT14" s="8" t="str">
        <f t="shared" si="68"/>
        <v>3.0</v>
      </c>
      <c r="DU14" s="12">
        <v>2</v>
      </c>
      <c r="DV14" s="110">
        <v>2</v>
      </c>
      <c r="DW14" s="243">
        <v>8</v>
      </c>
      <c r="DX14" s="244">
        <v>7</v>
      </c>
      <c r="DY14" s="244"/>
      <c r="DZ14" s="6">
        <f t="shared" si="69"/>
        <v>7.4</v>
      </c>
      <c r="EA14" s="7">
        <f t="shared" si="70"/>
        <v>7.4</v>
      </c>
      <c r="EB14" s="791" t="str">
        <f t="shared" si="71"/>
        <v>7.4</v>
      </c>
      <c r="EC14" s="10" t="str">
        <f t="shared" si="72"/>
        <v>B</v>
      </c>
      <c r="ED14" s="8">
        <f t="shared" si="73"/>
        <v>3</v>
      </c>
      <c r="EE14" s="8" t="str">
        <f t="shared" si="74"/>
        <v>3.0</v>
      </c>
      <c r="EF14" s="12">
        <v>2</v>
      </c>
      <c r="EG14" s="110">
        <v>2</v>
      </c>
      <c r="EH14" s="243">
        <v>8.1999999999999993</v>
      </c>
      <c r="EI14" s="244">
        <v>9</v>
      </c>
      <c r="EJ14" s="244"/>
      <c r="EK14" s="6">
        <f t="shared" si="75"/>
        <v>8.6999999999999993</v>
      </c>
      <c r="EL14" s="7">
        <f t="shared" si="76"/>
        <v>8.6999999999999993</v>
      </c>
      <c r="EM14" s="791" t="str">
        <f t="shared" si="77"/>
        <v>8.7</v>
      </c>
      <c r="EN14" s="10" t="str">
        <f t="shared" si="78"/>
        <v>A</v>
      </c>
      <c r="EO14" s="8">
        <f t="shared" si="79"/>
        <v>4</v>
      </c>
      <c r="EP14" s="8" t="str">
        <f t="shared" si="80"/>
        <v>4.0</v>
      </c>
      <c r="EQ14" s="12">
        <v>4</v>
      </c>
      <c r="ER14" s="110">
        <v>4</v>
      </c>
      <c r="ES14" s="285">
        <v>6.8</v>
      </c>
      <c r="ET14" s="244">
        <v>4</v>
      </c>
      <c r="EU14" s="244"/>
      <c r="EV14" s="6">
        <f t="shared" si="81"/>
        <v>5.0999999999999996</v>
      </c>
      <c r="EW14" s="7">
        <f t="shared" si="82"/>
        <v>5.0999999999999996</v>
      </c>
      <c r="EX14" s="791" t="str">
        <f t="shared" si="83"/>
        <v>5.1</v>
      </c>
      <c r="EY14" s="10" t="str">
        <f t="shared" si="84"/>
        <v>D+</v>
      </c>
      <c r="EZ14" s="8">
        <f t="shared" si="85"/>
        <v>1.5</v>
      </c>
      <c r="FA14" s="8" t="str">
        <f t="shared" si="86"/>
        <v>1.5</v>
      </c>
      <c r="FB14" s="12">
        <v>2</v>
      </c>
      <c r="FC14" s="110">
        <v>2</v>
      </c>
      <c r="FD14" s="243">
        <v>8</v>
      </c>
      <c r="FE14" s="334">
        <v>7</v>
      </c>
      <c r="FF14" s="20"/>
      <c r="FG14" s="6">
        <f t="shared" si="87"/>
        <v>7.4</v>
      </c>
      <c r="FH14" s="7">
        <f t="shared" si="88"/>
        <v>7.4</v>
      </c>
      <c r="FI14" s="791" t="str">
        <f t="shared" si="89"/>
        <v>7.4</v>
      </c>
      <c r="FJ14" s="10" t="str">
        <f t="shared" si="90"/>
        <v>B</v>
      </c>
      <c r="FK14" s="8">
        <f t="shared" si="91"/>
        <v>3</v>
      </c>
      <c r="FL14" s="8" t="str">
        <f t="shared" si="92"/>
        <v>3.0</v>
      </c>
      <c r="FM14" s="12">
        <v>2</v>
      </c>
      <c r="FN14" s="110">
        <v>2</v>
      </c>
      <c r="FO14" s="243">
        <v>7.7</v>
      </c>
      <c r="FP14" s="244">
        <v>8</v>
      </c>
      <c r="FQ14" s="244"/>
      <c r="FR14" s="6">
        <f t="shared" si="93"/>
        <v>7.9</v>
      </c>
      <c r="FS14" s="7">
        <f t="shared" si="94"/>
        <v>7.9</v>
      </c>
      <c r="FT14" s="791" t="str">
        <f t="shared" si="95"/>
        <v>7.9</v>
      </c>
      <c r="FU14" s="10" t="str">
        <f t="shared" si="96"/>
        <v>B</v>
      </c>
      <c r="FV14" s="8">
        <f t="shared" si="97"/>
        <v>3</v>
      </c>
      <c r="FW14" s="8" t="str">
        <f t="shared" si="98"/>
        <v>3.0</v>
      </c>
      <c r="FX14" s="12">
        <v>2</v>
      </c>
      <c r="FY14" s="110">
        <v>2</v>
      </c>
      <c r="FZ14" s="243">
        <v>8.4</v>
      </c>
      <c r="GA14" s="244">
        <v>9</v>
      </c>
      <c r="GB14" s="244"/>
      <c r="GC14" s="6">
        <f t="shared" si="99"/>
        <v>8.8000000000000007</v>
      </c>
      <c r="GD14" s="7">
        <f t="shared" si="100"/>
        <v>8.8000000000000007</v>
      </c>
      <c r="GE14" s="791" t="str">
        <f t="shared" si="101"/>
        <v>8.8</v>
      </c>
      <c r="GF14" s="10" t="str">
        <f t="shared" si="102"/>
        <v>A</v>
      </c>
      <c r="GG14" s="8">
        <f t="shared" si="103"/>
        <v>4</v>
      </c>
      <c r="GH14" s="8" t="str">
        <f t="shared" si="104"/>
        <v>4.0</v>
      </c>
      <c r="GI14" s="12">
        <v>2</v>
      </c>
      <c r="GJ14" s="110">
        <v>2</v>
      </c>
      <c r="GK14" s="365">
        <f t="shared" si="105"/>
        <v>20</v>
      </c>
      <c r="GL14" s="354">
        <f t="shared" si="106"/>
        <v>3.15</v>
      </c>
      <c r="GM14" s="355" t="str">
        <f t="shared" si="107"/>
        <v>3.15</v>
      </c>
      <c r="GN14" s="344" t="str">
        <f t="shared" si="108"/>
        <v>Lên lớp</v>
      </c>
      <c r="GO14" s="559">
        <f t="shared" si="109"/>
        <v>39</v>
      </c>
      <c r="GP14" s="354">
        <f t="shared" si="110"/>
        <v>2.8333333333333335</v>
      </c>
      <c r="GQ14" s="355" t="str">
        <f t="shared" si="111"/>
        <v>2.83</v>
      </c>
      <c r="GR14" s="675">
        <f t="shared" si="112"/>
        <v>39</v>
      </c>
      <c r="GS14" s="789">
        <f t="shared" si="118"/>
        <v>7.1641025641025653</v>
      </c>
      <c r="GT14" s="561">
        <f t="shared" si="113"/>
        <v>2.8333333333333335</v>
      </c>
      <c r="GU14" s="678" t="str">
        <f t="shared" si="114"/>
        <v>Lên lớp</v>
      </c>
      <c r="GV14" s="113"/>
      <c r="GW14" s="706">
        <v>7.3</v>
      </c>
      <c r="GX14" s="420">
        <v>9</v>
      </c>
      <c r="GY14" s="420"/>
      <c r="GZ14" s="6">
        <f t="shared" si="119"/>
        <v>8.3000000000000007</v>
      </c>
      <c r="HA14" s="104">
        <f t="shared" si="120"/>
        <v>8.3000000000000007</v>
      </c>
      <c r="HB14" s="784" t="str">
        <f t="shared" si="121"/>
        <v>8.3</v>
      </c>
      <c r="HC14" s="540" t="str">
        <f t="shared" si="122"/>
        <v>B+</v>
      </c>
      <c r="HD14" s="539">
        <f t="shared" si="123"/>
        <v>3.5</v>
      </c>
      <c r="HE14" s="539" t="str">
        <f t="shared" si="124"/>
        <v>3.5</v>
      </c>
      <c r="HF14" s="12">
        <v>2</v>
      </c>
      <c r="HG14" s="110">
        <v>2</v>
      </c>
      <c r="HH14" s="706">
        <v>9</v>
      </c>
      <c r="HI14" s="699">
        <v>9</v>
      </c>
      <c r="HJ14" s="699"/>
      <c r="HK14" s="6">
        <f t="shared" si="125"/>
        <v>9</v>
      </c>
      <c r="HL14" s="104">
        <f t="shared" si="126"/>
        <v>9</v>
      </c>
      <c r="HM14" s="784" t="str">
        <f t="shared" si="127"/>
        <v>9.0</v>
      </c>
      <c r="HN14" s="540" t="str">
        <f t="shared" si="128"/>
        <v>A</v>
      </c>
      <c r="HO14" s="539">
        <f t="shared" si="129"/>
        <v>4</v>
      </c>
      <c r="HP14" s="539" t="str">
        <f t="shared" si="130"/>
        <v>4.0</v>
      </c>
      <c r="HQ14" s="12">
        <v>3</v>
      </c>
      <c r="HR14" s="110">
        <v>3</v>
      </c>
      <c r="HS14" s="316">
        <v>9.1999999999999993</v>
      </c>
      <c r="HT14" s="834">
        <v>10</v>
      </c>
      <c r="HU14" s="420"/>
      <c r="HV14" s="6">
        <f t="shared" si="131"/>
        <v>9.6999999999999993</v>
      </c>
      <c r="HW14" s="104">
        <f t="shared" si="132"/>
        <v>9.6999999999999993</v>
      </c>
      <c r="HX14" s="784" t="str">
        <f t="shared" si="133"/>
        <v>9.7</v>
      </c>
      <c r="HY14" s="540" t="str">
        <f t="shared" si="134"/>
        <v>A</v>
      </c>
      <c r="HZ14" s="539">
        <f t="shared" si="135"/>
        <v>4</v>
      </c>
      <c r="IA14" s="539" t="str">
        <f t="shared" si="136"/>
        <v>4.0</v>
      </c>
      <c r="IB14" s="12">
        <v>2</v>
      </c>
      <c r="IC14" s="110">
        <v>2</v>
      </c>
      <c r="ID14" s="706">
        <v>8.6999999999999993</v>
      </c>
      <c r="IE14" s="420">
        <v>7</v>
      </c>
      <c r="IF14" s="420"/>
      <c r="IG14" s="6">
        <f t="shared" si="137"/>
        <v>7.7</v>
      </c>
      <c r="IH14" s="104">
        <f t="shared" si="138"/>
        <v>7.7</v>
      </c>
      <c r="II14" s="784" t="str">
        <f t="shared" si="139"/>
        <v>7.7</v>
      </c>
      <c r="IJ14" s="540" t="str">
        <f t="shared" si="140"/>
        <v>B</v>
      </c>
      <c r="IK14" s="539">
        <f t="shared" si="141"/>
        <v>3</v>
      </c>
      <c r="IL14" s="539" t="str">
        <f t="shared" si="142"/>
        <v>3.0</v>
      </c>
      <c r="IM14" s="12">
        <v>4</v>
      </c>
      <c r="IN14" s="110">
        <v>4</v>
      </c>
      <c r="IO14" s="316">
        <v>8.1999999999999993</v>
      </c>
      <c r="IP14" s="420">
        <v>8</v>
      </c>
      <c r="IQ14" s="420"/>
      <c r="IR14" s="6">
        <f t="shared" si="143"/>
        <v>8.1</v>
      </c>
      <c r="IS14" s="104">
        <f t="shared" si="144"/>
        <v>8.1</v>
      </c>
      <c r="IT14" s="784" t="str">
        <f t="shared" si="145"/>
        <v>8.1</v>
      </c>
      <c r="IU14" s="540" t="str">
        <f t="shared" si="146"/>
        <v>B+</v>
      </c>
      <c r="IV14" s="539">
        <f t="shared" si="147"/>
        <v>3.5</v>
      </c>
      <c r="IW14" s="539" t="str">
        <f t="shared" si="148"/>
        <v>3.5</v>
      </c>
      <c r="IX14" s="12">
        <v>2</v>
      </c>
      <c r="IY14" s="110">
        <v>2</v>
      </c>
      <c r="IZ14" s="706">
        <v>8</v>
      </c>
      <c r="JA14" s="699">
        <v>8</v>
      </c>
      <c r="JB14" s="699"/>
      <c r="JC14" s="6">
        <f t="shared" si="149"/>
        <v>8</v>
      </c>
      <c r="JD14" s="104">
        <f t="shared" si="150"/>
        <v>8</v>
      </c>
      <c r="JE14" s="784" t="str">
        <f t="shared" si="151"/>
        <v>8.0</v>
      </c>
      <c r="JF14" s="540" t="str">
        <f t="shared" si="152"/>
        <v>B+</v>
      </c>
      <c r="JG14" s="539">
        <f t="shared" si="153"/>
        <v>3.5</v>
      </c>
      <c r="JH14" s="539" t="str">
        <f t="shared" si="154"/>
        <v>3.5</v>
      </c>
      <c r="JI14" s="12">
        <v>2</v>
      </c>
      <c r="JJ14" s="110">
        <v>2</v>
      </c>
      <c r="JK14" s="316">
        <v>8.4</v>
      </c>
      <c r="JL14" s="420">
        <v>5</v>
      </c>
      <c r="JM14" s="420"/>
      <c r="JN14" s="6">
        <f t="shared" si="155"/>
        <v>6.4</v>
      </c>
      <c r="JO14" s="104">
        <f t="shared" si="156"/>
        <v>6.4</v>
      </c>
      <c r="JP14" s="784" t="str">
        <f t="shared" si="157"/>
        <v>6.4</v>
      </c>
      <c r="JQ14" s="540" t="str">
        <f t="shared" si="158"/>
        <v>C</v>
      </c>
      <c r="JR14" s="539">
        <f t="shared" si="159"/>
        <v>2</v>
      </c>
      <c r="JS14" s="539" t="str">
        <f t="shared" si="160"/>
        <v>2.0</v>
      </c>
      <c r="JT14" s="12">
        <v>3</v>
      </c>
      <c r="JU14" s="110">
        <v>3</v>
      </c>
      <c r="JV14" s="706">
        <v>8</v>
      </c>
      <c r="JW14" s="699">
        <v>10</v>
      </c>
      <c r="JX14" s="699"/>
      <c r="JY14" s="900">
        <f t="shared" si="161"/>
        <v>9.1999999999999993</v>
      </c>
      <c r="JZ14" s="902">
        <f t="shared" si="162"/>
        <v>9.1999999999999993</v>
      </c>
      <c r="KA14" s="904" t="str">
        <f t="shared" si="163"/>
        <v>9.2</v>
      </c>
      <c r="KB14" s="906" t="str">
        <f t="shared" si="164"/>
        <v>A</v>
      </c>
      <c r="KC14" s="908">
        <f t="shared" si="165"/>
        <v>4</v>
      </c>
      <c r="KD14" s="908" t="str">
        <f t="shared" si="166"/>
        <v>4.0</v>
      </c>
      <c r="KE14" s="729">
        <v>2</v>
      </c>
      <c r="KF14" s="910">
        <v>2</v>
      </c>
      <c r="KG14" s="920">
        <f t="shared" si="167"/>
        <v>20</v>
      </c>
      <c r="KH14" s="922">
        <f t="shared" si="168"/>
        <v>3.35</v>
      </c>
      <c r="KI14" s="924" t="str">
        <f t="shared" si="169"/>
        <v>3.35</v>
      </c>
      <c r="KJ14" s="928" t="str">
        <f t="shared" si="170"/>
        <v>Lên lớp</v>
      </c>
      <c r="KK14" s="931">
        <f t="shared" si="171"/>
        <v>59</v>
      </c>
      <c r="KL14" s="922">
        <f t="shared" si="172"/>
        <v>3.0084745762711864</v>
      </c>
      <c r="KM14" s="924" t="str">
        <f t="shared" si="173"/>
        <v>3.01</v>
      </c>
      <c r="KN14" s="932">
        <f t="shared" si="174"/>
        <v>20</v>
      </c>
      <c r="KO14" s="840">
        <f t="shared" si="175"/>
        <v>8.18</v>
      </c>
      <c r="KP14" s="933">
        <f t="shared" si="176"/>
        <v>3.35</v>
      </c>
      <c r="KQ14" s="934">
        <f t="shared" si="177"/>
        <v>59</v>
      </c>
      <c r="KR14" s="935">
        <f t="shared" si="178"/>
        <v>7.5084745762711869</v>
      </c>
      <c r="KS14" s="936">
        <f t="shared" si="179"/>
        <v>3.0084745762711864</v>
      </c>
      <c r="KT14" s="928" t="str">
        <f t="shared" si="180"/>
        <v>Lên lớp</v>
      </c>
      <c r="KU14" s="712"/>
      <c r="KV14" s="706">
        <v>8</v>
      </c>
      <c r="KW14" s="420">
        <v>9</v>
      </c>
      <c r="KX14" s="420"/>
      <c r="KY14" s="900">
        <f t="shared" si="181"/>
        <v>8.6</v>
      </c>
      <c r="KZ14" s="902">
        <f t="shared" si="182"/>
        <v>8.6</v>
      </c>
      <c r="LA14" s="904" t="str">
        <f t="shared" si="183"/>
        <v>8.6</v>
      </c>
      <c r="LB14" s="906" t="str">
        <f t="shared" si="184"/>
        <v>A</v>
      </c>
      <c r="LC14" s="908">
        <f t="shared" si="185"/>
        <v>4</v>
      </c>
      <c r="LD14" s="908" t="str">
        <f t="shared" si="186"/>
        <v>4.0</v>
      </c>
      <c r="LE14" s="729">
        <v>2</v>
      </c>
      <c r="LF14" s="910">
        <v>2</v>
      </c>
      <c r="LG14" s="848">
        <v>9</v>
      </c>
      <c r="LH14" s="420">
        <v>9</v>
      </c>
      <c r="LI14" s="420"/>
      <c r="LJ14" s="900">
        <f t="shared" si="187"/>
        <v>9</v>
      </c>
      <c r="LK14" s="902">
        <f t="shared" si="188"/>
        <v>9</v>
      </c>
      <c r="LL14" s="904" t="str">
        <f t="shared" si="189"/>
        <v>9.0</v>
      </c>
      <c r="LM14" s="906" t="str">
        <f t="shared" si="190"/>
        <v>A</v>
      </c>
      <c r="LN14" s="908">
        <f t="shared" si="191"/>
        <v>4</v>
      </c>
      <c r="LO14" s="908" t="str">
        <f t="shared" si="192"/>
        <v>4.0</v>
      </c>
      <c r="LP14" s="729">
        <v>2</v>
      </c>
      <c r="LQ14" s="910">
        <v>2</v>
      </c>
      <c r="LR14" s="1111">
        <v>8.3000000000000007</v>
      </c>
      <c r="LS14" s="420">
        <v>8</v>
      </c>
      <c r="LT14" s="420"/>
      <c r="LU14" s="900">
        <f t="shared" si="193"/>
        <v>8.1</v>
      </c>
      <c r="LV14" s="902">
        <f t="shared" si="194"/>
        <v>8.1</v>
      </c>
      <c r="LW14" s="1043" t="str">
        <f t="shared" si="195"/>
        <v>8.1</v>
      </c>
      <c r="LX14" s="906" t="str">
        <f t="shared" si="196"/>
        <v>B+</v>
      </c>
      <c r="LY14" s="908">
        <f t="shared" si="197"/>
        <v>3.5</v>
      </c>
      <c r="LZ14" s="908" t="str">
        <f t="shared" si="198"/>
        <v>3.5</v>
      </c>
      <c r="MA14" s="729">
        <v>3</v>
      </c>
      <c r="MB14" s="910">
        <v>3</v>
      </c>
      <c r="MC14" s="1115">
        <v>8.1999999999999993</v>
      </c>
      <c r="MD14" s="297">
        <v>7.2</v>
      </c>
      <c r="ME14" s="420"/>
      <c r="MF14" s="900">
        <f t="shared" si="199"/>
        <v>7.6</v>
      </c>
      <c r="MG14" s="902">
        <f t="shared" si="200"/>
        <v>7.6</v>
      </c>
      <c r="MH14" s="1043" t="str">
        <f t="shared" si="201"/>
        <v>7.6</v>
      </c>
      <c r="MI14" s="906" t="str">
        <f t="shared" si="202"/>
        <v>B</v>
      </c>
      <c r="MJ14" s="908">
        <f t="shared" si="203"/>
        <v>3</v>
      </c>
      <c r="MK14" s="908" t="str">
        <f t="shared" si="204"/>
        <v>3.0</v>
      </c>
      <c r="ML14" s="729">
        <v>2</v>
      </c>
      <c r="MM14" s="910">
        <v>2</v>
      </c>
      <c r="MN14" s="706">
        <v>8.1999999999999993</v>
      </c>
      <c r="MO14" s="420">
        <v>8</v>
      </c>
      <c r="MP14" s="420"/>
      <c r="MQ14" s="900">
        <f t="shared" si="205"/>
        <v>8.1</v>
      </c>
      <c r="MR14" s="902">
        <f t="shared" si="206"/>
        <v>8.1</v>
      </c>
      <c r="MS14" s="904" t="str">
        <f t="shared" si="207"/>
        <v>8.1</v>
      </c>
      <c r="MT14" s="906" t="str">
        <f t="shared" si="115"/>
        <v>B+</v>
      </c>
      <c r="MU14" s="908">
        <f t="shared" si="116"/>
        <v>3.5</v>
      </c>
      <c r="MV14" s="908" t="str">
        <f t="shared" si="117"/>
        <v>3.5</v>
      </c>
      <c r="MW14" s="729">
        <v>2</v>
      </c>
      <c r="MX14" s="910">
        <v>2</v>
      </c>
      <c r="MY14" s="706">
        <v>8.6</v>
      </c>
      <c r="MZ14" s="297">
        <v>8.5</v>
      </c>
      <c r="NA14" s="297"/>
      <c r="NB14" s="900">
        <f t="shared" si="208"/>
        <v>8.5</v>
      </c>
      <c r="NC14" s="902">
        <f t="shared" si="209"/>
        <v>8.5</v>
      </c>
      <c r="ND14" s="1043" t="str">
        <f t="shared" si="210"/>
        <v>8.5</v>
      </c>
      <c r="NE14" s="906" t="str">
        <f t="shared" si="211"/>
        <v>A</v>
      </c>
      <c r="NF14" s="908">
        <f t="shared" si="212"/>
        <v>4</v>
      </c>
      <c r="NG14" s="908" t="str">
        <f t="shared" si="213"/>
        <v>4.0</v>
      </c>
      <c r="NH14" s="729">
        <v>4</v>
      </c>
      <c r="NI14" s="910">
        <v>4</v>
      </c>
      <c r="NJ14" s="1069">
        <f t="shared" si="214"/>
        <v>15</v>
      </c>
      <c r="NK14" s="1070">
        <f t="shared" si="215"/>
        <v>3.7</v>
      </c>
      <c r="NL14" s="1071" t="str">
        <f t="shared" si="216"/>
        <v>3.70</v>
      </c>
      <c r="NM14" s="1072" t="str">
        <f t="shared" si="217"/>
        <v>Lên lớp</v>
      </c>
      <c r="NN14" s="1073">
        <f t="shared" si="218"/>
        <v>74</v>
      </c>
      <c r="NO14" s="1070">
        <f t="shared" si="219"/>
        <v>3.1486486486486487</v>
      </c>
      <c r="NP14" s="1071" t="str">
        <f t="shared" si="220"/>
        <v>3.15</v>
      </c>
      <c r="NQ14" s="1074">
        <f t="shared" si="221"/>
        <v>15</v>
      </c>
      <c r="NR14" s="1075">
        <f t="shared" si="222"/>
        <v>3.7</v>
      </c>
      <c r="NS14" s="1075">
        <f t="shared" si="223"/>
        <v>8.3266666666666662</v>
      </c>
      <c r="NT14" s="1076">
        <f t="shared" si="224"/>
        <v>74</v>
      </c>
      <c r="NU14" s="1079">
        <f t="shared" si="225"/>
        <v>7.6743243243243242</v>
      </c>
      <c r="NV14" s="1077">
        <f t="shared" si="226"/>
        <v>3.1486486486486487</v>
      </c>
      <c r="NW14" s="1072" t="str">
        <f t="shared" si="227"/>
        <v>Lên lớp</v>
      </c>
      <c r="NY14" s="1514">
        <v>8.8000000000000007</v>
      </c>
      <c r="NZ14" s="1517">
        <v>9</v>
      </c>
      <c r="OA14" s="1335"/>
      <c r="OB14" s="1413">
        <f t="shared" si="228"/>
        <v>8.9</v>
      </c>
      <c r="OC14" s="1414">
        <f t="shared" si="229"/>
        <v>8.9</v>
      </c>
      <c r="OD14" s="1609" t="str">
        <f t="shared" si="230"/>
        <v>8.9</v>
      </c>
      <c r="OE14" s="1416" t="str">
        <f t="shared" si="231"/>
        <v>A</v>
      </c>
      <c r="OF14" s="1417">
        <f t="shared" si="232"/>
        <v>4</v>
      </c>
      <c r="OG14" s="1417" t="str">
        <f t="shared" si="233"/>
        <v>4.0</v>
      </c>
      <c r="OH14" s="1419">
        <v>6</v>
      </c>
      <c r="OI14" s="1610">
        <v>6</v>
      </c>
      <c r="OJ14" s="1337">
        <v>8.4</v>
      </c>
      <c r="OK14" s="1335">
        <v>8.5</v>
      </c>
      <c r="OL14" s="1634">
        <f t="shared" si="234"/>
        <v>8.5</v>
      </c>
      <c r="OM14" s="1635" t="str">
        <f t="shared" si="235"/>
        <v>8.5</v>
      </c>
      <c r="ON14" s="1636" t="str">
        <f t="shared" si="236"/>
        <v>A</v>
      </c>
      <c r="OO14" s="1637">
        <f t="shared" si="237"/>
        <v>4</v>
      </c>
      <c r="OP14" s="1637" t="str">
        <f t="shared" si="238"/>
        <v>4.0</v>
      </c>
      <c r="OQ14" s="1638">
        <v>5</v>
      </c>
      <c r="OR14" s="1610">
        <v>5</v>
      </c>
      <c r="OS14" s="1511">
        <f t="shared" si="239"/>
        <v>11</v>
      </c>
      <c r="OT14" s="1070">
        <f t="shared" si="240"/>
        <v>4</v>
      </c>
    </row>
    <row r="15" spans="1:410" ht="21.75" customHeight="1" x14ac:dyDescent="0.25">
      <c r="A15" s="33">
        <v>16</v>
      </c>
      <c r="B15" s="33" t="s">
        <v>471</v>
      </c>
      <c r="C15" s="70" t="s">
        <v>532</v>
      </c>
      <c r="D15" s="76" t="s">
        <v>533</v>
      </c>
      <c r="E15" s="957" t="s">
        <v>415</v>
      </c>
      <c r="F15" s="20"/>
      <c r="G15" s="71" t="s">
        <v>534</v>
      </c>
      <c r="H15" s="66" t="s">
        <v>34</v>
      </c>
      <c r="I15" s="122" t="s">
        <v>535</v>
      </c>
      <c r="J15" s="126">
        <v>5.8</v>
      </c>
      <c r="K15" s="1329" t="str">
        <f t="shared" si="0"/>
        <v>5.8</v>
      </c>
      <c r="L15" s="10" t="str">
        <f t="shared" si="1"/>
        <v>C</v>
      </c>
      <c r="M15" s="8">
        <f t="shared" si="2"/>
        <v>2</v>
      </c>
      <c r="N15" s="208" t="str">
        <f t="shared" si="3"/>
        <v>2.0</v>
      </c>
      <c r="O15" s="126">
        <v>6.9</v>
      </c>
      <c r="P15" s="1329" t="str">
        <f t="shared" si="4"/>
        <v>6.9</v>
      </c>
      <c r="Q15" s="10" t="str">
        <f t="shared" si="5"/>
        <v>C+</v>
      </c>
      <c r="R15" s="8">
        <f t="shared" si="6"/>
        <v>2.5</v>
      </c>
      <c r="S15" s="208" t="str">
        <f t="shared" si="7"/>
        <v>2.5</v>
      </c>
      <c r="T15" s="115">
        <v>5.6</v>
      </c>
      <c r="U15" s="4">
        <v>6</v>
      </c>
      <c r="V15" s="5"/>
      <c r="W15" s="6">
        <f t="shared" si="8"/>
        <v>5.8</v>
      </c>
      <c r="X15" s="7">
        <f t="shared" si="9"/>
        <v>5.8</v>
      </c>
      <c r="Y15" s="791" t="str">
        <f t="shared" si="10"/>
        <v>5.8</v>
      </c>
      <c r="Z15" s="10" t="str">
        <f t="shared" si="11"/>
        <v>C</v>
      </c>
      <c r="AA15" s="8">
        <f t="shared" si="12"/>
        <v>2</v>
      </c>
      <c r="AB15" s="8" t="str">
        <f t="shared" si="13"/>
        <v>2.0</v>
      </c>
      <c r="AC15" s="12">
        <v>2</v>
      </c>
      <c r="AD15" s="311">
        <v>2</v>
      </c>
      <c r="AE15" s="130">
        <v>5.5</v>
      </c>
      <c r="AF15" s="4">
        <v>5</v>
      </c>
      <c r="AG15" s="5"/>
      <c r="AH15" s="6">
        <f t="shared" si="14"/>
        <v>5.2</v>
      </c>
      <c r="AI15" s="7">
        <f t="shared" si="15"/>
        <v>5.2</v>
      </c>
      <c r="AJ15" s="791" t="str">
        <f t="shared" si="16"/>
        <v>5.2</v>
      </c>
      <c r="AK15" s="10" t="str">
        <f t="shared" si="17"/>
        <v>D+</v>
      </c>
      <c r="AL15" s="8">
        <f t="shared" si="18"/>
        <v>1.5</v>
      </c>
      <c r="AM15" s="8" t="str">
        <f t="shared" si="19"/>
        <v>1.5</v>
      </c>
      <c r="AN15" s="12">
        <v>3</v>
      </c>
      <c r="AO15" s="110">
        <v>3</v>
      </c>
      <c r="AP15" s="115">
        <v>7.2</v>
      </c>
      <c r="AQ15" s="345">
        <v>8</v>
      </c>
      <c r="AR15" s="341"/>
      <c r="AS15" s="6">
        <f t="shared" si="20"/>
        <v>7.7</v>
      </c>
      <c r="AT15" s="7">
        <f t="shared" si="21"/>
        <v>7.7</v>
      </c>
      <c r="AU15" s="791" t="str">
        <f t="shared" si="22"/>
        <v>7.7</v>
      </c>
      <c r="AV15" s="10" t="str">
        <f t="shared" si="23"/>
        <v>B</v>
      </c>
      <c r="AW15" s="8">
        <f t="shared" si="24"/>
        <v>3</v>
      </c>
      <c r="AX15" s="8" t="str">
        <f t="shared" si="25"/>
        <v>3.0</v>
      </c>
      <c r="AY15" s="12">
        <v>4</v>
      </c>
      <c r="AZ15" s="110">
        <v>4</v>
      </c>
      <c r="BA15" s="285">
        <v>5.6</v>
      </c>
      <c r="BB15" s="315"/>
      <c r="BC15" s="244">
        <v>4</v>
      </c>
      <c r="BD15" s="6">
        <f t="shared" si="26"/>
        <v>2.2000000000000002</v>
      </c>
      <c r="BE15" s="7">
        <f t="shared" si="27"/>
        <v>4.5999999999999996</v>
      </c>
      <c r="BF15" s="791" t="str">
        <f t="shared" si="28"/>
        <v>4.6</v>
      </c>
      <c r="BG15" s="10" t="str">
        <f t="shared" si="29"/>
        <v>D</v>
      </c>
      <c r="BH15" s="8">
        <f t="shared" si="30"/>
        <v>1</v>
      </c>
      <c r="BI15" s="8" t="str">
        <f t="shared" si="31"/>
        <v>1.0</v>
      </c>
      <c r="BJ15" s="12">
        <v>3</v>
      </c>
      <c r="BK15" s="110">
        <v>3</v>
      </c>
      <c r="BL15" s="243">
        <v>7.8</v>
      </c>
      <c r="BM15" s="334">
        <v>5</v>
      </c>
      <c r="BN15" s="334"/>
      <c r="BO15" s="6">
        <f t="shared" si="32"/>
        <v>6.1</v>
      </c>
      <c r="BP15" s="7">
        <f t="shared" si="33"/>
        <v>6.1</v>
      </c>
      <c r="BQ15" s="791" t="str">
        <f t="shared" si="34"/>
        <v>6.1</v>
      </c>
      <c r="BR15" s="10" t="str">
        <f t="shared" si="35"/>
        <v>C</v>
      </c>
      <c r="BS15" s="8">
        <f t="shared" si="36"/>
        <v>2</v>
      </c>
      <c r="BT15" s="8" t="str">
        <f t="shared" si="37"/>
        <v>2.0</v>
      </c>
      <c r="BU15" s="12">
        <v>2</v>
      </c>
      <c r="BV15" s="110">
        <v>2</v>
      </c>
      <c r="BW15" s="243">
        <v>7.3</v>
      </c>
      <c r="BX15" s="334">
        <v>9</v>
      </c>
      <c r="BY15" s="334"/>
      <c r="BZ15" s="6">
        <f t="shared" si="38"/>
        <v>8.3000000000000007</v>
      </c>
      <c r="CA15" s="7">
        <f t="shared" si="39"/>
        <v>8.3000000000000007</v>
      </c>
      <c r="CB15" s="791" t="str">
        <f t="shared" si="40"/>
        <v>8.3</v>
      </c>
      <c r="CC15" s="10" t="str">
        <f t="shared" si="41"/>
        <v>B+</v>
      </c>
      <c r="CD15" s="8">
        <f t="shared" si="42"/>
        <v>3.5</v>
      </c>
      <c r="CE15" s="8" t="str">
        <f t="shared" si="43"/>
        <v>3.5</v>
      </c>
      <c r="CF15" s="12">
        <v>2</v>
      </c>
      <c r="CG15" s="110">
        <v>2</v>
      </c>
      <c r="CH15" s="316">
        <v>5.8</v>
      </c>
      <c r="CI15" s="334">
        <v>7</v>
      </c>
      <c r="CJ15" s="334"/>
      <c r="CK15" s="6">
        <f t="shared" si="44"/>
        <v>6.5</v>
      </c>
      <c r="CL15" s="7">
        <f t="shared" si="45"/>
        <v>6.5</v>
      </c>
      <c r="CM15" s="791" t="str">
        <f t="shared" si="46"/>
        <v>6.5</v>
      </c>
      <c r="CN15" s="10" t="str">
        <f t="shared" si="47"/>
        <v>C+</v>
      </c>
      <c r="CO15" s="8">
        <f t="shared" si="48"/>
        <v>2.5</v>
      </c>
      <c r="CP15" s="8" t="str">
        <f t="shared" si="49"/>
        <v>2.5</v>
      </c>
      <c r="CQ15" s="12">
        <v>3</v>
      </c>
      <c r="CR15" s="110">
        <v>3</v>
      </c>
      <c r="CS15" s="365">
        <f t="shared" si="50"/>
        <v>19</v>
      </c>
      <c r="CT15" s="363">
        <f t="shared" si="51"/>
        <v>2.2105263157894739</v>
      </c>
      <c r="CU15" s="355" t="str">
        <f t="shared" si="52"/>
        <v>2.21</v>
      </c>
      <c r="CV15" s="356" t="str">
        <f t="shared" si="53"/>
        <v>Lên lớp</v>
      </c>
      <c r="CW15" s="357">
        <f t="shared" si="54"/>
        <v>19</v>
      </c>
      <c r="CX15" s="358">
        <f t="shared" si="55"/>
        <v>2.2105263157894739</v>
      </c>
      <c r="CY15" s="356" t="str">
        <f t="shared" si="56"/>
        <v>Lên lớp</v>
      </c>
      <c r="DA15" s="285">
        <v>6.9</v>
      </c>
      <c r="DB15" s="244">
        <v>8</v>
      </c>
      <c r="DC15" s="244"/>
      <c r="DD15" s="6">
        <f t="shared" si="57"/>
        <v>7.6</v>
      </c>
      <c r="DE15" s="7">
        <f t="shared" si="58"/>
        <v>7.6</v>
      </c>
      <c r="DF15" s="791" t="str">
        <f t="shared" si="59"/>
        <v>7.6</v>
      </c>
      <c r="DG15" s="10" t="str">
        <f t="shared" si="60"/>
        <v>B</v>
      </c>
      <c r="DH15" s="8">
        <f t="shared" si="61"/>
        <v>3</v>
      </c>
      <c r="DI15" s="8" t="str">
        <f t="shared" si="62"/>
        <v>3.0</v>
      </c>
      <c r="DJ15" s="12">
        <v>4</v>
      </c>
      <c r="DK15" s="110">
        <v>4</v>
      </c>
      <c r="DL15" s="243">
        <v>8.1999999999999993</v>
      </c>
      <c r="DM15" s="334">
        <v>6</v>
      </c>
      <c r="DN15" s="334"/>
      <c r="DO15" s="6">
        <f t="shared" si="63"/>
        <v>6.9</v>
      </c>
      <c r="DP15" s="7">
        <f t="shared" si="64"/>
        <v>6.9</v>
      </c>
      <c r="DQ15" s="791" t="str">
        <f t="shared" si="65"/>
        <v>6.9</v>
      </c>
      <c r="DR15" s="10" t="str">
        <f t="shared" si="66"/>
        <v>C+</v>
      </c>
      <c r="DS15" s="8">
        <f t="shared" si="67"/>
        <v>2.5</v>
      </c>
      <c r="DT15" s="8" t="str">
        <f t="shared" si="68"/>
        <v>2.5</v>
      </c>
      <c r="DU15" s="12">
        <v>2</v>
      </c>
      <c r="DV15" s="110">
        <v>2</v>
      </c>
      <c r="DW15" s="243">
        <v>7</v>
      </c>
      <c r="DX15" s="244">
        <v>5</v>
      </c>
      <c r="DY15" s="244"/>
      <c r="DZ15" s="6">
        <f t="shared" si="69"/>
        <v>5.8</v>
      </c>
      <c r="EA15" s="7">
        <f t="shared" si="70"/>
        <v>5.8</v>
      </c>
      <c r="EB15" s="791" t="str">
        <f t="shared" si="71"/>
        <v>5.8</v>
      </c>
      <c r="EC15" s="10" t="str">
        <f t="shared" si="72"/>
        <v>C</v>
      </c>
      <c r="ED15" s="8">
        <f t="shared" si="73"/>
        <v>2</v>
      </c>
      <c r="EE15" s="8" t="str">
        <f t="shared" si="74"/>
        <v>2.0</v>
      </c>
      <c r="EF15" s="12">
        <v>2</v>
      </c>
      <c r="EG15" s="110">
        <v>2</v>
      </c>
      <c r="EH15" s="243">
        <v>6.7</v>
      </c>
      <c r="EI15" s="244">
        <v>7</v>
      </c>
      <c r="EJ15" s="244"/>
      <c r="EK15" s="6">
        <f t="shared" si="75"/>
        <v>6.9</v>
      </c>
      <c r="EL15" s="7">
        <f t="shared" si="76"/>
        <v>6.9</v>
      </c>
      <c r="EM15" s="791" t="str">
        <f t="shared" si="77"/>
        <v>6.9</v>
      </c>
      <c r="EN15" s="10" t="str">
        <f t="shared" si="78"/>
        <v>C+</v>
      </c>
      <c r="EO15" s="8">
        <f t="shared" si="79"/>
        <v>2.5</v>
      </c>
      <c r="EP15" s="8" t="str">
        <f t="shared" si="80"/>
        <v>2.5</v>
      </c>
      <c r="EQ15" s="12">
        <v>4</v>
      </c>
      <c r="ER15" s="110">
        <v>4</v>
      </c>
      <c r="ES15" s="285">
        <v>6.3</v>
      </c>
      <c r="ET15" s="244">
        <v>6</v>
      </c>
      <c r="EU15" s="244"/>
      <c r="EV15" s="6">
        <f t="shared" si="81"/>
        <v>6.1</v>
      </c>
      <c r="EW15" s="7">
        <f t="shared" si="82"/>
        <v>6.1</v>
      </c>
      <c r="EX15" s="791" t="str">
        <f t="shared" si="83"/>
        <v>6.1</v>
      </c>
      <c r="EY15" s="10" t="str">
        <f t="shared" si="84"/>
        <v>C</v>
      </c>
      <c r="EZ15" s="8">
        <f t="shared" si="85"/>
        <v>2</v>
      </c>
      <c r="FA15" s="8" t="str">
        <f t="shared" si="86"/>
        <v>2.0</v>
      </c>
      <c r="FB15" s="12">
        <v>2</v>
      </c>
      <c r="FC15" s="110">
        <v>2</v>
      </c>
      <c r="FD15" s="243">
        <v>5.2</v>
      </c>
      <c r="FE15" s="334">
        <v>5</v>
      </c>
      <c r="FF15" s="20"/>
      <c r="FG15" s="6">
        <f t="shared" si="87"/>
        <v>5.0999999999999996</v>
      </c>
      <c r="FH15" s="7">
        <f t="shared" si="88"/>
        <v>5.0999999999999996</v>
      </c>
      <c r="FI15" s="791" t="str">
        <f t="shared" si="89"/>
        <v>5.1</v>
      </c>
      <c r="FJ15" s="10" t="str">
        <f t="shared" si="90"/>
        <v>D+</v>
      </c>
      <c r="FK15" s="8">
        <f t="shared" si="91"/>
        <v>1.5</v>
      </c>
      <c r="FL15" s="8" t="str">
        <f t="shared" si="92"/>
        <v>1.5</v>
      </c>
      <c r="FM15" s="12">
        <v>2</v>
      </c>
      <c r="FN15" s="110">
        <v>2</v>
      </c>
      <c r="FO15" s="243">
        <v>7.1</v>
      </c>
      <c r="FP15" s="244">
        <v>7</v>
      </c>
      <c r="FQ15" s="244"/>
      <c r="FR15" s="6">
        <f t="shared" si="93"/>
        <v>7</v>
      </c>
      <c r="FS15" s="7">
        <f t="shared" si="94"/>
        <v>7</v>
      </c>
      <c r="FT15" s="791" t="str">
        <f t="shared" si="95"/>
        <v>7.0</v>
      </c>
      <c r="FU15" s="10" t="str">
        <f t="shared" si="96"/>
        <v>B</v>
      </c>
      <c r="FV15" s="8">
        <f t="shared" si="97"/>
        <v>3</v>
      </c>
      <c r="FW15" s="8" t="str">
        <f t="shared" si="98"/>
        <v>3.0</v>
      </c>
      <c r="FX15" s="12">
        <v>2</v>
      </c>
      <c r="FY15" s="110">
        <v>2</v>
      </c>
      <c r="FZ15" s="243">
        <v>7</v>
      </c>
      <c r="GA15" s="244">
        <v>7</v>
      </c>
      <c r="GB15" s="244"/>
      <c r="GC15" s="6">
        <f t="shared" si="99"/>
        <v>7</v>
      </c>
      <c r="GD15" s="7">
        <f t="shared" si="100"/>
        <v>7</v>
      </c>
      <c r="GE15" s="791" t="str">
        <f t="shared" si="101"/>
        <v>7.0</v>
      </c>
      <c r="GF15" s="10" t="str">
        <f t="shared" si="102"/>
        <v>B</v>
      </c>
      <c r="GG15" s="8">
        <f t="shared" si="103"/>
        <v>3</v>
      </c>
      <c r="GH15" s="8" t="str">
        <f t="shared" si="104"/>
        <v>3.0</v>
      </c>
      <c r="GI15" s="12">
        <v>2</v>
      </c>
      <c r="GJ15" s="110">
        <v>2</v>
      </c>
      <c r="GK15" s="365">
        <f t="shared" si="105"/>
        <v>20</v>
      </c>
      <c r="GL15" s="354">
        <f t="shared" si="106"/>
        <v>2.5</v>
      </c>
      <c r="GM15" s="355" t="str">
        <f t="shared" si="107"/>
        <v>2.50</v>
      </c>
      <c r="GN15" s="344" t="str">
        <f t="shared" si="108"/>
        <v>Lên lớp</v>
      </c>
      <c r="GO15" s="559">
        <f t="shared" si="109"/>
        <v>39</v>
      </c>
      <c r="GP15" s="354">
        <f t="shared" si="110"/>
        <v>2.358974358974359</v>
      </c>
      <c r="GQ15" s="355" t="str">
        <f t="shared" si="111"/>
        <v>2.36</v>
      </c>
      <c r="GR15" s="675">
        <f t="shared" si="112"/>
        <v>39</v>
      </c>
      <c r="GS15" s="789">
        <f t="shared" si="118"/>
        <v>6.5102564102564093</v>
      </c>
      <c r="GT15" s="561">
        <f t="shared" si="113"/>
        <v>2.358974358974359</v>
      </c>
      <c r="GU15" s="678" t="str">
        <f t="shared" si="114"/>
        <v>Lên lớp</v>
      </c>
      <c r="GV15" s="113"/>
      <c r="GW15" s="706">
        <v>6.7</v>
      </c>
      <c r="GX15" s="420">
        <v>9</v>
      </c>
      <c r="GY15" s="420"/>
      <c r="GZ15" s="6">
        <f t="shared" si="119"/>
        <v>8.1</v>
      </c>
      <c r="HA15" s="104">
        <f t="shared" si="120"/>
        <v>8.1</v>
      </c>
      <c r="HB15" s="784" t="str">
        <f t="shared" si="121"/>
        <v>8.1</v>
      </c>
      <c r="HC15" s="540" t="str">
        <f t="shared" si="122"/>
        <v>B+</v>
      </c>
      <c r="HD15" s="539">
        <f t="shared" si="123"/>
        <v>3.5</v>
      </c>
      <c r="HE15" s="539" t="str">
        <f t="shared" si="124"/>
        <v>3.5</v>
      </c>
      <c r="HF15" s="12">
        <v>2</v>
      </c>
      <c r="HG15" s="110">
        <v>2</v>
      </c>
      <c r="HH15" s="706">
        <v>8</v>
      </c>
      <c r="HI15" s="699">
        <v>7</v>
      </c>
      <c r="HJ15" s="699"/>
      <c r="HK15" s="6">
        <f t="shared" si="125"/>
        <v>7.4</v>
      </c>
      <c r="HL15" s="104">
        <f t="shared" si="126"/>
        <v>7.4</v>
      </c>
      <c r="HM15" s="784" t="str">
        <f t="shared" si="127"/>
        <v>7.4</v>
      </c>
      <c r="HN15" s="540" t="str">
        <f t="shared" si="128"/>
        <v>B</v>
      </c>
      <c r="HO15" s="539">
        <f t="shared" si="129"/>
        <v>3</v>
      </c>
      <c r="HP15" s="539" t="str">
        <f t="shared" si="130"/>
        <v>3.0</v>
      </c>
      <c r="HQ15" s="12">
        <v>3</v>
      </c>
      <c r="HR15" s="110">
        <v>3</v>
      </c>
      <c r="HS15" s="316">
        <v>7.8</v>
      </c>
      <c r="HT15" s="834">
        <v>8</v>
      </c>
      <c r="HU15" s="420"/>
      <c r="HV15" s="6">
        <f t="shared" si="131"/>
        <v>7.9</v>
      </c>
      <c r="HW15" s="104">
        <f t="shared" si="132"/>
        <v>7.9</v>
      </c>
      <c r="HX15" s="784" t="str">
        <f t="shared" si="133"/>
        <v>7.9</v>
      </c>
      <c r="HY15" s="540" t="str">
        <f t="shared" si="134"/>
        <v>B</v>
      </c>
      <c r="HZ15" s="539">
        <f t="shared" si="135"/>
        <v>3</v>
      </c>
      <c r="IA15" s="539" t="str">
        <f t="shared" si="136"/>
        <v>3.0</v>
      </c>
      <c r="IB15" s="12">
        <v>2</v>
      </c>
      <c r="IC15" s="110">
        <v>2</v>
      </c>
      <c r="ID15" s="706">
        <v>6.9</v>
      </c>
      <c r="IE15" s="420">
        <v>9</v>
      </c>
      <c r="IF15" s="420"/>
      <c r="IG15" s="6">
        <f t="shared" si="137"/>
        <v>8.1999999999999993</v>
      </c>
      <c r="IH15" s="104">
        <f t="shared" si="138"/>
        <v>8.1999999999999993</v>
      </c>
      <c r="II15" s="784" t="str">
        <f t="shared" si="139"/>
        <v>8.2</v>
      </c>
      <c r="IJ15" s="540" t="str">
        <f t="shared" si="140"/>
        <v>B+</v>
      </c>
      <c r="IK15" s="539">
        <f t="shared" si="141"/>
        <v>3.5</v>
      </c>
      <c r="IL15" s="539" t="str">
        <f t="shared" si="142"/>
        <v>3.5</v>
      </c>
      <c r="IM15" s="12">
        <v>4</v>
      </c>
      <c r="IN15" s="110">
        <v>4</v>
      </c>
      <c r="IO15" s="316">
        <v>7.4</v>
      </c>
      <c r="IP15" s="420">
        <v>10</v>
      </c>
      <c r="IQ15" s="420"/>
      <c r="IR15" s="6">
        <f t="shared" si="143"/>
        <v>9</v>
      </c>
      <c r="IS15" s="104">
        <f t="shared" si="144"/>
        <v>9</v>
      </c>
      <c r="IT15" s="784" t="str">
        <f t="shared" si="145"/>
        <v>9.0</v>
      </c>
      <c r="IU15" s="540" t="str">
        <f t="shared" si="146"/>
        <v>A</v>
      </c>
      <c r="IV15" s="539">
        <f t="shared" si="147"/>
        <v>4</v>
      </c>
      <c r="IW15" s="539" t="str">
        <f t="shared" si="148"/>
        <v>4.0</v>
      </c>
      <c r="IX15" s="12">
        <v>2</v>
      </c>
      <c r="IY15" s="110">
        <v>2</v>
      </c>
      <c r="IZ15" s="706">
        <v>6.6</v>
      </c>
      <c r="JA15" s="699">
        <v>6</v>
      </c>
      <c r="JB15" s="699"/>
      <c r="JC15" s="6">
        <f t="shared" si="149"/>
        <v>6.2</v>
      </c>
      <c r="JD15" s="104">
        <f t="shared" si="150"/>
        <v>6.2</v>
      </c>
      <c r="JE15" s="784" t="str">
        <f t="shared" si="151"/>
        <v>6.2</v>
      </c>
      <c r="JF15" s="540" t="str">
        <f t="shared" si="152"/>
        <v>C</v>
      </c>
      <c r="JG15" s="539">
        <f t="shared" si="153"/>
        <v>2</v>
      </c>
      <c r="JH15" s="539" t="str">
        <f t="shared" si="154"/>
        <v>2.0</v>
      </c>
      <c r="JI15" s="12">
        <v>2</v>
      </c>
      <c r="JJ15" s="110">
        <v>2</v>
      </c>
      <c r="JK15" s="316">
        <v>7.2</v>
      </c>
      <c r="JL15" s="420">
        <v>3</v>
      </c>
      <c r="JM15" s="420"/>
      <c r="JN15" s="6">
        <f t="shared" si="155"/>
        <v>4.7</v>
      </c>
      <c r="JO15" s="104">
        <f t="shared" si="156"/>
        <v>4.7</v>
      </c>
      <c r="JP15" s="784" t="str">
        <f t="shared" si="157"/>
        <v>4.7</v>
      </c>
      <c r="JQ15" s="540" t="str">
        <f t="shared" si="158"/>
        <v>D</v>
      </c>
      <c r="JR15" s="539">
        <f t="shared" si="159"/>
        <v>1</v>
      </c>
      <c r="JS15" s="539" t="str">
        <f t="shared" si="160"/>
        <v>1.0</v>
      </c>
      <c r="JT15" s="12">
        <v>3</v>
      </c>
      <c r="JU15" s="110">
        <v>3</v>
      </c>
      <c r="JV15" s="706">
        <v>7</v>
      </c>
      <c r="JW15" s="699">
        <v>8</v>
      </c>
      <c r="JX15" s="699"/>
      <c r="JY15" s="900">
        <f t="shared" si="161"/>
        <v>7.6</v>
      </c>
      <c r="JZ15" s="902">
        <f t="shared" si="162"/>
        <v>7.6</v>
      </c>
      <c r="KA15" s="904" t="str">
        <f t="shared" si="163"/>
        <v>7.6</v>
      </c>
      <c r="KB15" s="906" t="str">
        <f t="shared" si="164"/>
        <v>B</v>
      </c>
      <c r="KC15" s="908">
        <f t="shared" si="165"/>
        <v>3</v>
      </c>
      <c r="KD15" s="908" t="str">
        <f t="shared" si="166"/>
        <v>3.0</v>
      </c>
      <c r="KE15" s="729">
        <v>2</v>
      </c>
      <c r="KF15" s="910">
        <v>2</v>
      </c>
      <c r="KG15" s="920">
        <f t="shared" si="167"/>
        <v>20</v>
      </c>
      <c r="KH15" s="922">
        <f t="shared" si="168"/>
        <v>2.85</v>
      </c>
      <c r="KI15" s="924" t="str">
        <f t="shared" si="169"/>
        <v>2.85</v>
      </c>
      <c r="KJ15" s="928" t="str">
        <f t="shared" si="170"/>
        <v>Lên lớp</v>
      </c>
      <c r="KK15" s="931">
        <f t="shared" si="171"/>
        <v>59</v>
      </c>
      <c r="KL15" s="922">
        <f t="shared" si="172"/>
        <v>2.5254237288135593</v>
      </c>
      <c r="KM15" s="924" t="str">
        <f t="shared" si="173"/>
        <v>2.53</v>
      </c>
      <c r="KN15" s="932">
        <f t="shared" si="174"/>
        <v>20</v>
      </c>
      <c r="KO15" s="840">
        <f t="shared" si="175"/>
        <v>7.3349999999999991</v>
      </c>
      <c r="KP15" s="933">
        <f t="shared" si="176"/>
        <v>2.85</v>
      </c>
      <c r="KQ15" s="934">
        <f t="shared" si="177"/>
        <v>59</v>
      </c>
      <c r="KR15" s="935">
        <f t="shared" si="178"/>
        <v>6.7898305084745756</v>
      </c>
      <c r="KS15" s="936">
        <f t="shared" si="179"/>
        <v>2.5254237288135593</v>
      </c>
      <c r="KT15" s="928" t="str">
        <f t="shared" si="180"/>
        <v>Lên lớp</v>
      </c>
      <c r="KU15" s="712"/>
      <c r="KV15" s="706">
        <v>6.2</v>
      </c>
      <c r="KW15" s="420">
        <v>5</v>
      </c>
      <c r="KX15" s="420"/>
      <c r="KY15" s="900">
        <f t="shared" si="181"/>
        <v>5.5</v>
      </c>
      <c r="KZ15" s="902">
        <f t="shared" si="182"/>
        <v>5.5</v>
      </c>
      <c r="LA15" s="904" t="str">
        <f t="shared" si="183"/>
        <v>5.5</v>
      </c>
      <c r="LB15" s="906" t="str">
        <f t="shared" si="184"/>
        <v>C</v>
      </c>
      <c r="LC15" s="908">
        <f t="shared" si="185"/>
        <v>2</v>
      </c>
      <c r="LD15" s="908" t="str">
        <f t="shared" si="186"/>
        <v>2.0</v>
      </c>
      <c r="LE15" s="729">
        <v>2</v>
      </c>
      <c r="LF15" s="910">
        <v>2</v>
      </c>
      <c r="LG15" s="848">
        <v>7.8</v>
      </c>
      <c r="LH15" s="420">
        <v>8</v>
      </c>
      <c r="LI15" s="420"/>
      <c r="LJ15" s="900">
        <f t="shared" si="187"/>
        <v>7.9</v>
      </c>
      <c r="LK15" s="902">
        <f t="shared" si="188"/>
        <v>7.9</v>
      </c>
      <c r="LL15" s="904" t="str">
        <f t="shared" si="189"/>
        <v>7.9</v>
      </c>
      <c r="LM15" s="906" t="str">
        <f t="shared" si="190"/>
        <v>B</v>
      </c>
      <c r="LN15" s="908">
        <f t="shared" si="191"/>
        <v>3</v>
      </c>
      <c r="LO15" s="908" t="str">
        <f t="shared" si="192"/>
        <v>3.0</v>
      </c>
      <c r="LP15" s="729">
        <v>2</v>
      </c>
      <c r="LQ15" s="910">
        <v>2</v>
      </c>
      <c r="LR15" s="1111">
        <v>6.7</v>
      </c>
      <c r="LS15" s="420">
        <v>8</v>
      </c>
      <c r="LT15" s="420"/>
      <c r="LU15" s="900">
        <f t="shared" si="193"/>
        <v>7.5</v>
      </c>
      <c r="LV15" s="902">
        <f t="shared" si="194"/>
        <v>7.5</v>
      </c>
      <c r="LW15" s="1043" t="str">
        <f t="shared" si="195"/>
        <v>7.5</v>
      </c>
      <c r="LX15" s="906" t="str">
        <f t="shared" si="196"/>
        <v>B</v>
      </c>
      <c r="LY15" s="908">
        <f t="shared" si="197"/>
        <v>3</v>
      </c>
      <c r="LZ15" s="908" t="str">
        <f t="shared" si="198"/>
        <v>3.0</v>
      </c>
      <c r="MA15" s="729">
        <v>3</v>
      </c>
      <c r="MB15" s="910">
        <v>3</v>
      </c>
      <c r="MC15" s="1115">
        <v>6.6</v>
      </c>
      <c r="MD15" s="420">
        <v>7</v>
      </c>
      <c r="ME15" s="420"/>
      <c r="MF15" s="900">
        <f t="shared" si="199"/>
        <v>6.8</v>
      </c>
      <c r="MG15" s="902">
        <f t="shared" si="200"/>
        <v>6.8</v>
      </c>
      <c r="MH15" s="1043" t="str">
        <f t="shared" si="201"/>
        <v>6.8</v>
      </c>
      <c r="MI15" s="906" t="str">
        <f t="shared" si="202"/>
        <v>C+</v>
      </c>
      <c r="MJ15" s="908">
        <f t="shared" si="203"/>
        <v>2.5</v>
      </c>
      <c r="MK15" s="908" t="str">
        <f t="shared" si="204"/>
        <v>2.5</v>
      </c>
      <c r="ML15" s="729">
        <v>2</v>
      </c>
      <c r="MM15" s="910">
        <v>2</v>
      </c>
      <c r="MN15" s="706">
        <v>8</v>
      </c>
      <c r="MO15" s="420">
        <v>7</v>
      </c>
      <c r="MP15" s="420"/>
      <c r="MQ15" s="900">
        <f t="shared" si="205"/>
        <v>7.4</v>
      </c>
      <c r="MR15" s="902">
        <f t="shared" si="206"/>
        <v>7.4</v>
      </c>
      <c r="MS15" s="904" t="str">
        <f t="shared" si="207"/>
        <v>7.4</v>
      </c>
      <c r="MT15" s="906" t="str">
        <f t="shared" si="115"/>
        <v>B</v>
      </c>
      <c r="MU15" s="908">
        <f t="shared" si="116"/>
        <v>3</v>
      </c>
      <c r="MV15" s="908" t="str">
        <f t="shared" si="117"/>
        <v>3.0</v>
      </c>
      <c r="MW15" s="729">
        <v>2</v>
      </c>
      <c r="MX15" s="910">
        <v>2</v>
      </c>
      <c r="MY15" s="706">
        <v>6.6</v>
      </c>
      <c r="MZ15" s="297">
        <v>6.5</v>
      </c>
      <c r="NA15" s="297"/>
      <c r="NB15" s="900">
        <f t="shared" si="208"/>
        <v>6.5</v>
      </c>
      <c r="NC15" s="902">
        <f t="shared" si="209"/>
        <v>6.5</v>
      </c>
      <c r="ND15" s="1043" t="str">
        <f t="shared" si="210"/>
        <v>6.5</v>
      </c>
      <c r="NE15" s="906" t="str">
        <f t="shared" si="211"/>
        <v>C+</v>
      </c>
      <c r="NF15" s="908">
        <f t="shared" si="212"/>
        <v>2.5</v>
      </c>
      <c r="NG15" s="908" t="str">
        <f t="shared" si="213"/>
        <v>2.5</v>
      </c>
      <c r="NH15" s="729">
        <v>4</v>
      </c>
      <c r="NI15" s="910">
        <v>4</v>
      </c>
      <c r="NJ15" s="1069">
        <f t="shared" si="214"/>
        <v>15</v>
      </c>
      <c r="NK15" s="1070">
        <f t="shared" si="215"/>
        <v>2.6666666666666665</v>
      </c>
      <c r="NL15" s="1071" t="str">
        <f t="shared" si="216"/>
        <v>2.67</v>
      </c>
      <c r="NM15" s="1072" t="str">
        <f t="shared" si="217"/>
        <v>Lên lớp</v>
      </c>
      <c r="NN15" s="1073">
        <f t="shared" si="218"/>
        <v>74</v>
      </c>
      <c r="NO15" s="1070">
        <f t="shared" si="219"/>
        <v>2.5540540540540539</v>
      </c>
      <c r="NP15" s="1071" t="str">
        <f t="shared" si="220"/>
        <v>2.55</v>
      </c>
      <c r="NQ15" s="1074">
        <f t="shared" si="221"/>
        <v>15</v>
      </c>
      <c r="NR15" s="1075">
        <f t="shared" si="222"/>
        <v>2.6666666666666665</v>
      </c>
      <c r="NS15" s="1075">
        <f t="shared" si="223"/>
        <v>6.9133333333333331</v>
      </c>
      <c r="NT15" s="1076">
        <f t="shared" si="224"/>
        <v>74</v>
      </c>
      <c r="NU15" s="1079">
        <f t="shared" si="225"/>
        <v>6.8148648648648642</v>
      </c>
      <c r="NV15" s="1077">
        <f t="shared" si="226"/>
        <v>2.5540540540540539</v>
      </c>
      <c r="NW15" s="1072" t="str">
        <f t="shared" si="227"/>
        <v>Lên lớp</v>
      </c>
      <c r="NY15" s="1514">
        <v>6.3</v>
      </c>
      <c r="NZ15" s="1517">
        <v>6.5</v>
      </c>
      <c r="OA15" s="1335"/>
      <c r="OB15" s="1413">
        <f t="shared" si="228"/>
        <v>6.4</v>
      </c>
      <c r="OC15" s="1414">
        <f t="shared" si="229"/>
        <v>6.4</v>
      </c>
      <c r="OD15" s="1609" t="str">
        <f t="shared" si="230"/>
        <v>6.4</v>
      </c>
      <c r="OE15" s="1416" t="str">
        <f t="shared" si="231"/>
        <v>C</v>
      </c>
      <c r="OF15" s="1417">
        <f t="shared" si="232"/>
        <v>2</v>
      </c>
      <c r="OG15" s="1417" t="str">
        <f t="shared" si="233"/>
        <v>2.0</v>
      </c>
      <c r="OH15" s="1419">
        <v>6</v>
      </c>
      <c r="OI15" s="1610">
        <v>6</v>
      </c>
      <c r="OJ15" s="1337">
        <v>7</v>
      </c>
      <c r="OK15" s="1335">
        <v>7.1</v>
      </c>
      <c r="OL15" s="1634">
        <f t="shared" si="234"/>
        <v>7.1</v>
      </c>
      <c r="OM15" s="1635" t="str">
        <f t="shared" si="235"/>
        <v>7.1</v>
      </c>
      <c r="ON15" s="1636" t="str">
        <f t="shared" si="236"/>
        <v>B</v>
      </c>
      <c r="OO15" s="1637">
        <f t="shared" si="237"/>
        <v>3</v>
      </c>
      <c r="OP15" s="1637" t="str">
        <f t="shared" si="238"/>
        <v>3.0</v>
      </c>
      <c r="OQ15" s="1638">
        <v>5</v>
      </c>
      <c r="OR15" s="1610">
        <v>5</v>
      </c>
      <c r="OS15" s="1511">
        <f t="shared" si="239"/>
        <v>11</v>
      </c>
      <c r="OT15" s="1070">
        <f t="shared" si="240"/>
        <v>2.4545454545454546</v>
      </c>
    </row>
    <row r="16" spans="1:410" ht="21.75" customHeight="1" x14ac:dyDescent="0.25">
      <c r="A16" s="33">
        <v>17</v>
      </c>
      <c r="B16" s="33" t="s">
        <v>471</v>
      </c>
      <c r="C16" s="70" t="s">
        <v>536</v>
      </c>
      <c r="D16" s="76" t="s">
        <v>537</v>
      </c>
      <c r="E16" s="957" t="s">
        <v>538</v>
      </c>
      <c r="F16" s="20"/>
      <c r="G16" s="71" t="s">
        <v>539</v>
      </c>
      <c r="H16" s="66" t="s">
        <v>34</v>
      </c>
      <c r="I16" s="122" t="s">
        <v>115</v>
      </c>
      <c r="J16" s="126">
        <v>6.8</v>
      </c>
      <c r="K16" s="1329" t="str">
        <f t="shared" si="0"/>
        <v>6.8</v>
      </c>
      <c r="L16" s="10" t="str">
        <f t="shared" si="1"/>
        <v>C+</v>
      </c>
      <c r="M16" s="8">
        <f t="shared" si="2"/>
        <v>2.5</v>
      </c>
      <c r="N16" s="208" t="str">
        <f t="shared" si="3"/>
        <v>2.5</v>
      </c>
      <c r="O16" s="126">
        <v>7.1</v>
      </c>
      <c r="P16" s="1329" t="str">
        <f t="shared" si="4"/>
        <v>7.1</v>
      </c>
      <c r="Q16" s="10" t="str">
        <f t="shared" si="5"/>
        <v>B</v>
      </c>
      <c r="R16" s="8">
        <f t="shared" si="6"/>
        <v>3</v>
      </c>
      <c r="S16" s="208" t="str">
        <f t="shared" si="7"/>
        <v>3.0</v>
      </c>
      <c r="T16" s="115">
        <v>6.6</v>
      </c>
      <c r="U16" s="4">
        <v>6</v>
      </c>
      <c r="V16" s="5"/>
      <c r="W16" s="6">
        <f t="shared" si="8"/>
        <v>6.2</v>
      </c>
      <c r="X16" s="7">
        <f t="shared" si="9"/>
        <v>6.2</v>
      </c>
      <c r="Y16" s="791" t="str">
        <f t="shared" si="10"/>
        <v>6.2</v>
      </c>
      <c r="Z16" s="10" t="str">
        <f t="shared" si="11"/>
        <v>C</v>
      </c>
      <c r="AA16" s="8">
        <f t="shared" si="12"/>
        <v>2</v>
      </c>
      <c r="AB16" s="8" t="str">
        <f t="shared" si="13"/>
        <v>2.0</v>
      </c>
      <c r="AC16" s="12">
        <v>2</v>
      </c>
      <c r="AD16" s="311">
        <v>2</v>
      </c>
      <c r="AE16" s="130">
        <v>7.2</v>
      </c>
      <c r="AF16" s="4">
        <v>3</v>
      </c>
      <c r="AG16" s="5"/>
      <c r="AH16" s="6">
        <f t="shared" si="14"/>
        <v>4.7</v>
      </c>
      <c r="AI16" s="7">
        <f t="shared" si="15"/>
        <v>4.7</v>
      </c>
      <c r="AJ16" s="791" t="str">
        <f t="shared" si="16"/>
        <v>4.7</v>
      </c>
      <c r="AK16" s="10" t="str">
        <f t="shared" si="17"/>
        <v>D</v>
      </c>
      <c r="AL16" s="8">
        <f t="shared" si="18"/>
        <v>1</v>
      </c>
      <c r="AM16" s="8" t="str">
        <f t="shared" si="19"/>
        <v>1.0</v>
      </c>
      <c r="AN16" s="12">
        <v>3</v>
      </c>
      <c r="AO16" s="110">
        <v>3</v>
      </c>
      <c r="AP16" s="115">
        <v>8</v>
      </c>
      <c r="AQ16" s="345">
        <v>7</v>
      </c>
      <c r="AR16" s="341"/>
      <c r="AS16" s="6">
        <f t="shared" si="20"/>
        <v>7.4</v>
      </c>
      <c r="AT16" s="7">
        <f t="shared" si="21"/>
        <v>7.4</v>
      </c>
      <c r="AU16" s="791" t="str">
        <f t="shared" si="22"/>
        <v>7.4</v>
      </c>
      <c r="AV16" s="10" t="str">
        <f t="shared" si="23"/>
        <v>B</v>
      </c>
      <c r="AW16" s="8">
        <f t="shared" si="24"/>
        <v>3</v>
      </c>
      <c r="AX16" s="8" t="str">
        <f t="shared" si="25"/>
        <v>3.0</v>
      </c>
      <c r="AY16" s="12">
        <v>4</v>
      </c>
      <c r="AZ16" s="110">
        <v>4</v>
      </c>
      <c r="BA16" s="285">
        <v>6.4</v>
      </c>
      <c r="BB16" s="244">
        <v>7</v>
      </c>
      <c r="BC16" s="244"/>
      <c r="BD16" s="6">
        <f t="shared" si="26"/>
        <v>6.8</v>
      </c>
      <c r="BE16" s="7">
        <f t="shared" si="27"/>
        <v>6.8</v>
      </c>
      <c r="BF16" s="791" t="str">
        <f t="shared" si="28"/>
        <v>6.8</v>
      </c>
      <c r="BG16" s="10" t="str">
        <f t="shared" si="29"/>
        <v>C+</v>
      </c>
      <c r="BH16" s="8">
        <f t="shared" si="30"/>
        <v>2.5</v>
      </c>
      <c r="BI16" s="8" t="str">
        <f t="shared" si="31"/>
        <v>2.5</v>
      </c>
      <c r="BJ16" s="12">
        <v>3</v>
      </c>
      <c r="BK16" s="110">
        <v>3</v>
      </c>
      <c r="BL16" s="243">
        <v>7.8</v>
      </c>
      <c r="BM16" s="334">
        <v>6</v>
      </c>
      <c r="BN16" s="334"/>
      <c r="BO16" s="6">
        <f t="shared" si="32"/>
        <v>6.7</v>
      </c>
      <c r="BP16" s="7">
        <f t="shared" si="33"/>
        <v>6.7</v>
      </c>
      <c r="BQ16" s="791" t="str">
        <f t="shared" si="34"/>
        <v>6.7</v>
      </c>
      <c r="BR16" s="10" t="str">
        <f t="shared" si="35"/>
        <v>C+</v>
      </c>
      <c r="BS16" s="8">
        <f t="shared" si="36"/>
        <v>2.5</v>
      </c>
      <c r="BT16" s="8" t="str">
        <f t="shared" si="37"/>
        <v>2.5</v>
      </c>
      <c r="BU16" s="12">
        <v>2</v>
      </c>
      <c r="BV16" s="110">
        <v>2</v>
      </c>
      <c r="BW16" s="243">
        <v>7.3</v>
      </c>
      <c r="BX16" s="334">
        <v>9</v>
      </c>
      <c r="BY16" s="334"/>
      <c r="BZ16" s="6">
        <f t="shared" si="38"/>
        <v>8.3000000000000007</v>
      </c>
      <c r="CA16" s="7">
        <f t="shared" si="39"/>
        <v>8.3000000000000007</v>
      </c>
      <c r="CB16" s="791" t="str">
        <f t="shared" si="40"/>
        <v>8.3</v>
      </c>
      <c r="CC16" s="10" t="str">
        <f t="shared" si="41"/>
        <v>B+</v>
      </c>
      <c r="CD16" s="8">
        <f t="shared" si="42"/>
        <v>3.5</v>
      </c>
      <c r="CE16" s="8" t="str">
        <f t="shared" si="43"/>
        <v>3.5</v>
      </c>
      <c r="CF16" s="12">
        <v>2</v>
      </c>
      <c r="CG16" s="110">
        <v>2</v>
      </c>
      <c r="CH16" s="316">
        <v>6.5</v>
      </c>
      <c r="CI16" s="334">
        <v>6</v>
      </c>
      <c r="CJ16" s="334"/>
      <c r="CK16" s="6">
        <f t="shared" si="44"/>
        <v>6.2</v>
      </c>
      <c r="CL16" s="7">
        <f t="shared" si="45"/>
        <v>6.2</v>
      </c>
      <c r="CM16" s="791" t="str">
        <f t="shared" si="46"/>
        <v>6.2</v>
      </c>
      <c r="CN16" s="10" t="str">
        <f t="shared" si="47"/>
        <v>C</v>
      </c>
      <c r="CO16" s="8">
        <f t="shared" si="48"/>
        <v>2</v>
      </c>
      <c r="CP16" s="8" t="str">
        <f t="shared" si="49"/>
        <v>2.0</v>
      </c>
      <c r="CQ16" s="12">
        <v>3</v>
      </c>
      <c r="CR16" s="110">
        <v>3</v>
      </c>
      <c r="CS16" s="365">
        <f t="shared" si="50"/>
        <v>19</v>
      </c>
      <c r="CT16" s="363">
        <f t="shared" si="51"/>
        <v>2.3421052631578947</v>
      </c>
      <c r="CU16" s="355" t="str">
        <f t="shared" si="52"/>
        <v>2.34</v>
      </c>
      <c r="CV16" s="356" t="str">
        <f t="shared" si="53"/>
        <v>Lên lớp</v>
      </c>
      <c r="CW16" s="357">
        <f t="shared" si="54"/>
        <v>19</v>
      </c>
      <c r="CX16" s="358">
        <f t="shared" si="55"/>
        <v>2.3421052631578947</v>
      </c>
      <c r="CY16" s="356" t="str">
        <f t="shared" si="56"/>
        <v>Lên lớp</v>
      </c>
      <c r="DA16" s="285">
        <v>8</v>
      </c>
      <c r="DB16" s="244">
        <v>7</v>
      </c>
      <c r="DC16" s="244"/>
      <c r="DD16" s="6">
        <f t="shared" si="57"/>
        <v>7.4</v>
      </c>
      <c r="DE16" s="7">
        <f t="shared" si="58"/>
        <v>7.4</v>
      </c>
      <c r="DF16" s="791" t="str">
        <f t="shared" si="59"/>
        <v>7.4</v>
      </c>
      <c r="DG16" s="10" t="str">
        <f t="shared" si="60"/>
        <v>B</v>
      </c>
      <c r="DH16" s="8">
        <f t="shared" si="61"/>
        <v>3</v>
      </c>
      <c r="DI16" s="8" t="str">
        <f t="shared" si="62"/>
        <v>3.0</v>
      </c>
      <c r="DJ16" s="12">
        <v>4</v>
      </c>
      <c r="DK16" s="110">
        <v>4</v>
      </c>
      <c r="DL16" s="243">
        <v>8.1999999999999993</v>
      </c>
      <c r="DM16" s="334">
        <v>6</v>
      </c>
      <c r="DN16" s="334"/>
      <c r="DO16" s="6">
        <f t="shared" si="63"/>
        <v>6.9</v>
      </c>
      <c r="DP16" s="7">
        <f t="shared" si="64"/>
        <v>6.9</v>
      </c>
      <c r="DQ16" s="791" t="str">
        <f t="shared" si="65"/>
        <v>6.9</v>
      </c>
      <c r="DR16" s="10" t="str">
        <f t="shared" si="66"/>
        <v>C+</v>
      </c>
      <c r="DS16" s="8">
        <f t="shared" si="67"/>
        <v>2.5</v>
      </c>
      <c r="DT16" s="8" t="str">
        <f t="shared" si="68"/>
        <v>2.5</v>
      </c>
      <c r="DU16" s="12">
        <v>2</v>
      </c>
      <c r="DV16" s="110">
        <v>2</v>
      </c>
      <c r="DW16" s="243">
        <v>7</v>
      </c>
      <c r="DX16" s="244">
        <v>6</v>
      </c>
      <c r="DY16" s="244"/>
      <c r="DZ16" s="6">
        <f t="shared" si="69"/>
        <v>6.4</v>
      </c>
      <c r="EA16" s="7">
        <f t="shared" si="70"/>
        <v>6.4</v>
      </c>
      <c r="EB16" s="791" t="str">
        <f t="shared" si="71"/>
        <v>6.4</v>
      </c>
      <c r="EC16" s="10" t="str">
        <f t="shared" si="72"/>
        <v>C</v>
      </c>
      <c r="ED16" s="8">
        <f t="shared" si="73"/>
        <v>2</v>
      </c>
      <c r="EE16" s="8" t="str">
        <f t="shared" si="74"/>
        <v>2.0</v>
      </c>
      <c r="EF16" s="12">
        <v>2</v>
      </c>
      <c r="EG16" s="110">
        <v>2</v>
      </c>
      <c r="EH16" s="243">
        <v>7.2</v>
      </c>
      <c r="EI16" s="244">
        <v>7</v>
      </c>
      <c r="EJ16" s="244"/>
      <c r="EK16" s="6">
        <f t="shared" si="75"/>
        <v>7.1</v>
      </c>
      <c r="EL16" s="7">
        <f t="shared" si="76"/>
        <v>7.1</v>
      </c>
      <c r="EM16" s="791" t="str">
        <f t="shared" si="77"/>
        <v>7.1</v>
      </c>
      <c r="EN16" s="10" t="str">
        <f t="shared" si="78"/>
        <v>B</v>
      </c>
      <c r="EO16" s="8">
        <f t="shared" si="79"/>
        <v>3</v>
      </c>
      <c r="EP16" s="8" t="str">
        <f t="shared" si="80"/>
        <v>3.0</v>
      </c>
      <c r="EQ16" s="12">
        <v>4</v>
      </c>
      <c r="ER16" s="110">
        <v>4</v>
      </c>
      <c r="ES16" s="285">
        <v>6</v>
      </c>
      <c r="ET16" s="244">
        <v>6</v>
      </c>
      <c r="EU16" s="244"/>
      <c r="EV16" s="6">
        <f t="shared" si="81"/>
        <v>6</v>
      </c>
      <c r="EW16" s="7">
        <f t="shared" si="82"/>
        <v>6</v>
      </c>
      <c r="EX16" s="791" t="str">
        <f t="shared" si="83"/>
        <v>6.0</v>
      </c>
      <c r="EY16" s="10" t="str">
        <f t="shared" si="84"/>
        <v>C</v>
      </c>
      <c r="EZ16" s="8">
        <f t="shared" si="85"/>
        <v>2</v>
      </c>
      <c r="FA16" s="8" t="str">
        <f t="shared" si="86"/>
        <v>2.0</v>
      </c>
      <c r="FB16" s="12">
        <v>2</v>
      </c>
      <c r="FC16" s="110">
        <v>2</v>
      </c>
      <c r="FD16" s="243">
        <v>6.2</v>
      </c>
      <c r="FE16" s="334">
        <v>7</v>
      </c>
      <c r="FF16" s="20"/>
      <c r="FG16" s="6">
        <f t="shared" si="87"/>
        <v>6.7</v>
      </c>
      <c r="FH16" s="7">
        <f t="shared" si="88"/>
        <v>6.7</v>
      </c>
      <c r="FI16" s="791" t="str">
        <f t="shared" si="89"/>
        <v>6.7</v>
      </c>
      <c r="FJ16" s="10" t="str">
        <f t="shared" si="90"/>
        <v>C+</v>
      </c>
      <c r="FK16" s="8">
        <f t="shared" si="91"/>
        <v>2.5</v>
      </c>
      <c r="FL16" s="8" t="str">
        <f t="shared" si="92"/>
        <v>2.5</v>
      </c>
      <c r="FM16" s="12">
        <v>2</v>
      </c>
      <c r="FN16" s="110">
        <v>2</v>
      </c>
      <c r="FO16" s="243">
        <v>7.7</v>
      </c>
      <c r="FP16" s="244">
        <v>8</v>
      </c>
      <c r="FQ16" s="244"/>
      <c r="FR16" s="6">
        <f t="shared" si="93"/>
        <v>7.9</v>
      </c>
      <c r="FS16" s="7">
        <f t="shared" si="94"/>
        <v>7.9</v>
      </c>
      <c r="FT16" s="791" t="str">
        <f t="shared" si="95"/>
        <v>7.9</v>
      </c>
      <c r="FU16" s="10" t="str">
        <f t="shared" si="96"/>
        <v>B</v>
      </c>
      <c r="FV16" s="8">
        <f t="shared" si="97"/>
        <v>3</v>
      </c>
      <c r="FW16" s="8" t="str">
        <f t="shared" si="98"/>
        <v>3.0</v>
      </c>
      <c r="FX16" s="12">
        <v>2</v>
      </c>
      <c r="FY16" s="110">
        <v>2</v>
      </c>
      <c r="FZ16" s="243">
        <v>7.6</v>
      </c>
      <c r="GA16" s="244">
        <v>7</v>
      </c>
      <c r="GB16" s="244"/>
      <c r="GC16" s="6">
        <f t="shared" si="99"/>
        <v>7.2</v>
      </c>
      <c r="GD16" s="7">
        <f t="shared" si="100"/>
        <v>7.2</v>
      </c>
      <c r="GE16" s="791" t="str">
        <f t="shared" si="101"/>
        <v>7.2</v>
      </c>
      <c r="GF16" s="10" t="str">
        <f t="shared" si="102"/>
        <v>B</v>
      </c>
      <c r="GG16" s="8">
        <f t="shared" si="103"/>
        <v>3</v>
      </c>
      <c r="GH16" s="8" t="str">
        <f t="shared" si="104"/>
        <v>3.0</v>
      </c>
      <c r="GI16" s="12">
        <v>2</v>
      </c>
      <c r="GJ16" s="110">
        <v>2</v>
      </c>
      <c r="GK16" s="365">
        <f t="shared" si="105"/>
        <v>20</v>
      </c>
      <c r="GL16" s="354">
        <f t="shared" si="106"/>
        <v>2.7</v>
      </c>
      <c r="GM16" s="355" t="str">
        <f t="shared" si="107"/>
        <v>2.70</v>
      </c>
      <c r="GN16" s="344" t="str">
        <f t="shared" si="108"/>
        <v>Lên lớp</v>
      </c>
      <c r="GO16" s="559">
        <f t="shared" si="109"/>
        <v>39</v>
      </c>
      <c r="GP16" s="354">
        <f t="shared" si="110"/>
        <v>2.5256410256410255</v>
      </c>
      <c r="GQ16" s="355" t="str">
        <f t="shared" si="111"/>
        <v>2.53</v>
      </c>
      <c r="GR16" s="675">
        <f t="shared" si="112"/>
        <v>39</v>
      </c>
      <c r="GS16" s="789">
        <f t="shared" si="118"/>
        <v>6.8025641025641015</v>
      </c>
      <c r="GT16" s="561">
        <f t="shared" si="113"/>
        <v>2.5256410256410255</v>
      </c>
      <c r="GU16" s="678" t="str">
        <f t="shared" si="114"/>
        <v>Lên lớp</v>
      </c>
      <c r="GV16" s="113"/>
      <c r="GW16" s="706">
        <v>8</v>
      </c>
      <c r="GX16" s="420">
        <v>8</v>
      </c>
      <c r="GY16" s="420"/>
      <c r="GZ16" s="6">
        <f t="shared" si="119"/>
        <v>8</v>
      </c>
      <c r="HA16" s="104">
        <f t="shared" si="120"/>
        <v>8</v>
      </c>
      <c r="HB16" s="784" t="str">
        <f t="shared" si="121"/>
        <v>8.0</v>
      </c>
      <c r="HC16" s="540" t="str">
        <f t="shared" si="122"/>
        <v>B+</v>
      </c>
      <c r="HD16" s="539">
        <f t="shared" si="123"/>
        <v>3.5</v>
      </c>
      <c r="HE16" s="539" t="str">
        <f t="shared" si="124"/>
        <v>3.5</v>
      </c>
      <c r="HF16" s="12">
        <v>2</v>
      </c>
      <c r="HG16" s="110">
        <v>2</v>
      </c>
      <c r="HH16" s="706">
        <v>8.1999999999999993</v>
      </c>
      <c r="HI16" s="699">
        <v>8</v>
      </c>
      <c r="HJ16" s="699"/>
      <c r="HK16" s="6">
        <f t="shared" si="125"/>
        <v>8.1</v>
      </c>
      <c r="HL16" s="104">
        <f t="shared" si="126"/>
        <v>8.1</v>
      </c>
      <c r="HM16" s="784" t="str">
        <f t="shared" si="127"/>
        <v>8.1</v>
      </c>
      <c r="HN16" s="540" t="str">
        <f t="shared" si="128"/>
        <v>B+</v>
      </c>
      <c r="HO16" s="539">
        <f t="shared" si="129"/>
        <v>3.5</v>
      </c>
      <c r="HP16" s="539" t="str">
        <f t="shared" si="130"/>
        <v>3.5</v>
      </c>
      <c r="HQ16" s="12">
        <v>3</v>
      </c>
      <c r="HR16" s="110">
        <v>3</v>
      </c>
      <c r="HS16" s="316">
        <v>8.6</v>
      </c>
      <c r="HT16" s="834">
        <v>8</v>
      </c>
      <c r="HU16" s="420"/>
      <c r="HV16" s="6">
        <f t="shared" si="131"/>
        <v>8.1999999999999993</v>
      </c>
      <c r="HW16" s="104">
        <f t="shared" si="132"/>
        <v>8.1999999999999993</v>
      </c>
      <c r="HX16" s="784" t="str">
        <f t="shared" si="133"/>
        <v>8.2</v>
      </c>
      <c r="HY16" s="540" t="str">
        <f t="shared" si="134"/>
        <v>B+</v>
      </c>
      <c r="HZ16" s="539">
        <f t="shared" si="135"/>
        <v>3.5</v>
      </c>
      <c r="IA16" s="539" t="str">
        <f t="shared" si="136"/>
        <v>3.5</v>
      </c>
      <c r="IB16" s="12">
        <v>2</v>
      </c>
      <c r="IC16" s="110">
        <v>2</v>
      </c>
      <c r="ID16" s="706">
        <v>7</v>
      </c>
      <c r="IE16" s="420">
        <v>8</v>
      </c>
      <c r="IF16" s="420"/>
      <c r="IG16" s="6">
        <f t="shared" si="137"/>
        <v>7.6</v>
      </c>
      <c r="IH16" s="104">
        <f t="shared" si="138"/>
        <v>7.6</v>
      </c>
      <c r="II16" s="784" t="str">
        <f t="shared" si="139"/>
        <v>7.6</v>
      </c>
      <c r="IJ16" s="540" t="str">
        <f t="shared" si="140"/>
        <v>B</v>
      </c>
      <c r="IK16" s="539">
        <f t="shared" si="141"/>
        <v>3</v>
      </c>
      <c r="IL16" s="539" t="str">
        <f t="shared" si="142"/>
        <v>3.0</v>
      </c>
      <c r="IM16" s="12">
        <v>4</v>
      </c>
      <c r="IN16" s="110">
        <v>4</v>
      </c>
      <c r="IO16" s="316">
        <v>8</v>
      </c>
      <c r="IP16" s="420">
        <v>10</v>
      </c>
      <c r="IQ16" s="420"/>
      <c r="IR16" s="6">
        <f t="shared" si="143"/>
        <v>9.1999999999999993</v>
      </c>
      <c r="IS16" s="104">
        <f t="shared" si="144"/>
        <v>9.1999999999999993</v>
      </c>
      <c r="IT16" s="784" t="str">
        <f t="shared" si="145"/>
        <v>9.2</v>
      </c>
      <c r="IU16" s="540" t="str">
        <f t="shared" si="146"/>
        <v>A</v>
      </c>
      <c r="IV16" s="539">
        <f t="shared" si="147"/>
        <v>4</v>
      </c>
      <c r="IW16" s="539" t="str">
        <f t="shared" si="148"/>
        <v>4.0</v>
      </c>
      <c r="IX16" s="12">
        <v>2</v>
      </c>
      <c r="IY16" s="110">
        <v>2</v>
      </c>
      <c r="IZ16" s="706">
        <v>6.6</v>
      </c>
      <c r="JA16" s="699">
        <v>7</v>
      </c>
      <c r="JB16" s="699"/>
      <c r="JC16" s="6">
        <f t="shared" si="149"/>
        <v>6.8</v>
      </c>
      <c r="JD16" s="104">
        <f t="shared" si="150"/>
        <v>6.8</v>
      </c>
      <c r="JE16" s="784" t="str">
        <f t="shared" si="151"/>
        <v>6.8</v>
      </c>
      <c r="JF16" s="540" t="str">
        <f t="shared" si="152"/>
        <v>C+</v>
      </c>
      <c r="JG16" s="539">
        <f t="shared" si="153"/>
        <v>2.5</v>
      </c>
      <c r="JH16" s="539" t="str">
        <f t="shared" si="154"/>
        <v>2.5</v>
      </c>
      <c r="JI16" s="12">
        <v>2</v>
      </c>
      <c r="JJ16" s="110">
        <v>2</v>
      </c>
      <c r="JK16" s="316">
        <v>7.4</v>
      </c>
      <c r="JL16" s="420">
        <v>7</v>
      </c>
      <c r="JM16" s="420"/>
      <c r="JN16" s="6">
        <f t="shared" si="155"/>
        <v>7.2</v>
      </c>
      <c r="JO16" s="104">
        <f t="shared" si="156"/>
        <v>7.2</v>
      </c>
      <c r="JP16" s="784" t="str">
        <f t="shared" si="157"/>
        <v>7.2</v>
      </c>
      <c r="JQ16" s="540" t="str">
        <f t="shared" si="158"/>
        <v>B</v>
      </c>
      <c r="JR16" s="539">
        <f t="shared" si="159"/>
        <v>3</v>
      </c>
      <c r="JS16" s="539" t="str">
        <f t="shared" si="160"/>
        <v>3.0</v>
      </c>
      <c r="JT16" s="12">
        <v>3</v>
      </c>
      <c r="JU16" s="110">
        <v>3</v>
      </c>
      <c r="JV16" s="706">
        <v>7</v>
      </c>
      <c r="JW16" s="699">
        <v>10</v>
      </c>
      <c r="JX16" s="699"/>
      <c r="JY16" s="900">
        <f t="shared" si="161"/>
        <v>8.8000000000000007</v>
      </c>
      <c r="JZ16" s="902">
        <f t="shared" si="162"/>
        <v>8.8000000000000007</v>
      </c>
      <c r="KA16" s="904" t="str">
        <f t="shared" si="163"/>
        <v>8.8</v>
      </c>
      <c r="KB16" s="906" t="str">
        <f t="shared" si="164"/>
        <v>A</v>
      </c>
      <c r="KC16" s="908">
        <f t="shared" si="165"/>
        <v>4</v>
      </c>
      <c r="KD16" s="908" t="str">
        <f t="shared" si="166"/>
        <v>4.0</v>
      </c>
      <c r="KE16" s="729">
        <v>2</v>
      </c>
      <c r="KF16" s="910">
        <v>2</v>
      </c>
      <c r="KG16" s="920">
        <f t="shared" si="167"/>
        <v>20</v>
      </c>
      <c r="KH16" s="922">
        <f t="shared" si="168"/>
        <v>3.3250000000000002</v>
      </c>
      <c r="KI16" s="924" t="str">
        <f t="shared" si="169"/>
        <v>3.33</v>
      </c>
      <c r="KJ16" s="928" t="str">
        <f t="shared" si="170"/>
        <v>Lên lớp</v>
      </c>
      <c r="KK16" s="931">
        <f t="shared" si="171"/>
        <v>59</v>
      </c>
      <c r="KL16" s="922">
        <f t="shared" si="172"/>
        <v>2.7966101694915255</v>
      </c>
      <c r="KM16" s="924" t="str">
        <f t="shared" si="173"/>
        <v>2.80</v>
      </c>
      <c r="KN16" s="932">
        <f t="shared" si="174"/>
        <v>20</v>
      </c>
      <c r="KO16" s="840">
        <f t="shared" si="175"/>
        <v>7.9150000000000009</v>
      </c>
      <c r="KP16" s="933">
        <f t="shared" si="176"/>
        <v>3.3250000000000002</v>
      </c>
      <c r="KQ16" s="934">
        <f t="shared" si="177"/>
        <v>59</v>
      </c>
      <c r="KR16" s="935">
        <f t="shared" si="178"/>
        <v>7.1796610169491517</v>
      </c>
      <c r="KS16" s="936">
        <f t="shared" si="179"/>
        <v>2.7966101694915255</v>
      </c>
      <c r="KT16" s="928" t="str">
        <f t="shared" si="180"/>
        <v>Lên lớp</v>
      </c>
      <c r="KU16" s="712"/>
      <c r="KV16" s="706">
        <v>7</v>
      </c>
      <c r="KW16" s="420">
        <v>8</v>
      </c>
      <c r="KX16" s="420"/>
      <c r="KY16" s="900">
        <f t="shared" si="181"/>
        <v>7.6</v>
      </c>
      <c r="KZ16" s="902">
        <f t="shared" si="182"/>
        <v>7.6</v>
      </c>
      <c r="LA16" s="904" t="str">
        <f t="shared" si="183"/>
        <v>7.6</v>
      </c>
      <c r="LB16" s="906" t="str">
        <f t="shared" si="184"/>
        <v>B</v>
      </c>
      <c r="LC16" s="908">
        <f t="shared" si="185"/>
        <v>3</v>
      </c>
      <c r="LD16" s="908" t="str">
        <f t="shared" si="186"/>
        <v>3.0</v>
      </c>
      <c r="LE16" s="729">
        <v>2</v>
      </c>
      <c r="LF16" s="910">
        <v>2</v>
      </c>
      <c r="LG16" s="848">
        <v>8.8000000000000007</v>
      </c>
      <c r="LH16" s="420">
        <v>9</v>
      </c>
      <c r="LI16" s="420"/>
      <c r="LJ16" s="900">
        <f t="shared" si="187"/>
        <v>8.9</v>
      </c>
      <c r="LK16" s="902">
        <f t="shared" si="188"/>
        <v>8.9</v>
      </c>
      <c r="LL16" s="904" t="str">
        <f t="shared" si="189"/>
        <v>8.9</v>
      </c>
      <c r="LM16" s="906" t="str">
        <f t="shared" si="190"/>
        <v>A</v>
      </c>
      <c r="LN16" s="908">
        <f t="shared" si="191"/>
        <v>4</v>
      </c>
      <c r="LO16" s="908" t="str">
        <f t="shared" si="192"/>
        <v>4.0</v>
      </c>
      <c r="LP16" s="729">
        <v>2</v>
      </c>
      <c r="LQ16" s="910">
        <v>2</v>
      </c>
      <c r="LR16" s="1111">
        <v>8.3000000000000007</v>
      </c>
      <c r="LS16" s="420">
        <v>9</v>
      </c>
      <c r="LT16" s="420"/>
      <c r="LU16" s="900">
        <f t="shared" si="193"/>
        <v>8.6999999999999993</v>
      </c>
      <c r="LV16" s="902">
        <f t="shared" si="194"/>
        <v>8.6999999999999993</v>
      </c>
      <c r="LW16" s="1043" t="str">
        <f t="shared" si="195"/>
        <v>8.7</v>
      </c>
      <c r="LX16" s="906" t="str">
        <f t="shared" si="196"/>
        <v>A</v>
      </c>
      <c r="LY16" s="908">
        <f t="shared" si="197"/>
        <v>4</v>
      </c>
      <c r="LZ16" s="908" t="str">
        <f t="shared" si="198"/>
        <v>4.0</v>
      </c>
      <c r="MA16" s="729">
        <v>3</v>
      </c>
      <c r="MB16" s="910">
        <v>3</v>
      </c>
      <c r="MC16" s="1115">
        <v>8.1999999999999993</v>
      </c>
      <c r="MD16" s="297">
        <v>8.5</v>
      </c>
      <c r="ME16" s="420"/>
      <c r="MF16" s="900">
        <f t="shared" si="199"/>
        <v>8.4</v>
      </c>
      <c r="MG16" s="902">
        <f t="shared" si="200"/>
        <v>8.4</v>
      </c>
      <c r="MH16" s="1043" t="str">
        <f t="shared" si="201"/>
        <v>8.4</v>
      </c>
      <c r="MI16" s="906" t="str">
        <f t="shared" si="202"/>
        <v>B+</v>
      </c>
      <c r="MJ16" s="908">
        <f t="shared" si="203"/>
        <v>3.5</v>
      </c>
      <c r="MK16" s="908" t="str">
        <f t="shared" si="204"/>
        <v>3.5</v>
      </c>
      <c r="ML16" s="729">
        <v>2</v>
      </c>
      <c r="MM16" s="910">
        <v>2</v>
      </c>
      <c r="MN16" s="706">
        <v>8.4</v>
      </c>
      <c r="MO16" s="420">
        <v>9</v>
      </c>
      <c r="MP16" s="420"/>
      <c r="MQ16" s="900">
        <f t="shared" si="205"/>
        <v>8.8000000000000007</v>
      </c>
      <c r="MR16" s="902">
        <f t="shared" si="206"/>
        <v>8.8000000000000007</v>
      </c>
      <c r="MS16" s="904" t="str">
        <f t="shared" si="207"/>
        <v>8.8</v>
      </c>
      <c r="MT16" s="906" t="str">
        <f t="shared" si="115"/>
        <v>A</v>
      </c>
      <c r="MU16" s="908">
        <f t="shared" si="116"/>
        <v>4</v>
      </c>
      <c r="MV16" s="908" t="str">
        <f t="shared" si="117"/>
        <v>4.0</v>
      </c>
      <c r="MW16" s="729">
        <v>2</v>
      </c>
      <c r="MX16" s="910">
        <v>2</v>
      </c>
      <c r="MY16" s="706">
        <v>8.4</v>
      </c>
      <c r="MZ16" s="420">
        <v>8</v>
      </c>
      <c r="NA16" s="297"/>
      <c r="NB16" s="900">
        <f t="shared" si="208"/>
        <v>8.1999999999999993</v>
      </c>
      <c r="NC16" s="902">
        <f t="shared" si="209"/>
        <v>8.1999999999999993</v>
      </c>
      <c r="ND16" s="1043" t="str">
        <f t="shared" si="210"/>
        <v>8.2</v>
      </c>
      <c r="NE16" s="906" t="str">
        <f t="shared" si="211"/>
        <v>B+</v>
      </c>
      <c r="NF16" s="908">
        <f t="shared" si="212"/>
        <v>3.5</v>
      </c>
      <c r="NG16" s="908" t="str">
        <f t="shared" si="213"/>
        <v>3.5</v>
      </c>
      <c r="NH16" s="729">
        <v>4</v>
      </c>
      <c r="NI16" s="910">
        <v>4</v>
      </c>
      <c r="NJ16" s="1069">
        <f t="shared" si="214"/>
        <v>15</v>
      </c>
      <c r="NK16" s="1070">
        <f t="shared" si="215"/>
        <v>3.6666666666666665</v>
      </c>
      <c r="NL16" s="1071" t="str">
        <f t="shared" si="216"/>
        <v>3.67</v>
      </c>
      <c r="NM16" s="1072" t="str">
        <f t="shared" si="217"/>
        <v>Lên lớp</v>
      </c>
      <c r="NN16" s="1073">
        <f t="shared" si="218"/>
        <v>74</v>
      </c>
      <c r="NO16" s="1070">
        <f t="shared" si="219"/>
        <v>2.9729729729729728</v>
      </c>
      <c r="NP16" s="1071" t="str">
        <f t="shared" si="220"/>
        <v>2.97</v>
      </c>
      <c r="NQ16" s="1074">
        <f t="shared" si="221"/>
        <v>15</v>
      </c>
      <c r="NR16" s="1075">
        <f t="shared" si="222"/>
        <v>3.6666666666666665</v>
      </c>
      <c r="NS16" s="1075">
        <f t="shared" si="223"/>
        <v>8.42</v>
      </c>
      <c r="NT16" s="1076">
        <f t="shared" si="224"/>
        <v>74</v>
      </c>
      <c r="NU16" s="1079">
        <f t="shared" si="225"/>
        <v>7.4310810810810803</v>
      </c>
      <c r="NV16" s="1077">
        <f t="shared" si="226"/>
        <v>2.9729729729729728</v>
      </c>
      <c r="NW16" s="1072" t="str">
        <f t="shared" si="227"/>
        <v>Lên lớp</v>
      </c>
      <c r="NY16" s="1514">
        <v>8.1</v>
      </c>
      <c r="NZ16" s="1517">
        <v>8</v>
      </c>
      <c r="OA16" s="1335"/>
      <c r="OB16" s="1413">
        <f t="shared" si="228"/>
        <v>8</v>
      </c>
      <c r="OC16" s="1414">
        <f t="shared" si="229"/>
        <v>8</v>
      </c>
      <c r="OD16" s="1609" t="str">
        <f t="shared" si="230"/>
        <v>8.0</v>
      </c>
      <c r="OE16" s="1416" t="str">
        <f t="shared" si="231"/>
        <v>B+</v>
      </c>
      <c r="OF16" s="1417">
        <f t="shared" si="232"/>
        <v>3.5</v>
      </c>
      <c r="OG16" s="1417" t="str">
        <f t="shared" si="233"/>
        <v>3.5</v>
      </c>
      <c r="OH16" s="1419">
        <v>6</v>
      </c>
      <c r="OI16" s="1610">
        <v>6</v>
      </c>
      <c r="OJ16" s="1337">
        <v>8.1999999999999993</v>
      </c>
      <c r="OK16" s="1335">
        <v>7.9</v>
      </c>
      <c r="OL16" s="1634">
        <f t="shared" si="234"/>
        <v>8</v>
      </c>
      <c r="OM16" s="1635" t="str">
        <f t="shared" si="235"/>
        <v>8.0</v>
      </c>
      <c r="ON16" s="1636" t="str">
        <f t="shared" si="236"/>
        <v>B+</v>
      </c>
      <c r="OO16" s="1637">
        <f t="shared" si="237"/>
        <v>3.5</v>
      </c>
      <c r="OP16" s="1637" t="str">
        <f t="shared" si="238"/>
        <v>3.5</v>
      </c>
      <c r="OQ16" s="1638">
        <v>5</v>
      </c>
      <c r="OR16" s="1610">
        <v>5</v>
      </c>
      <c r="OS16" s="1511">
        <f t="shared" si="239"/>
        <v>11</v>
      </c>
      <c r="OT16" s="1070">
        <f t="shared" si="240"/>
        <v>3.5</v>
      </c>
    </row>
    <row r="17" spans="1:410" ht="21.75" customHeight="1" x14ac:dyDescent="0.25">
      <c r="A17" s="33">
        <v>18</v>
      </c>
      <c r="B17" s="33" t="s">
        <v>471</v>
      </c>
      <c r="C17" s="70" t="s">
        <v>540</v>
      </c>
      <c r="D17" s="77" t="s">
        <v>458</v>
      </c>
      <c r="E17" s="81" t="s">
        <v>26</v>
      </c>
      <c r="F17" s="20"/>
      <c r="G17" s="72" t="s">
        <v>541</v>
      </c>
      <c r="H17" s="66" t="s">
        <v>34</v>
      </c>
      <c r="I17" s="122" t="s">
        <v>542</v>
      </c>
      <c r="J17" s="126">
        <v>7</v>
      </c>
      <c r="K17" s="1329" t="str">
        <f t="shared" si="0"/>
        <v>7.0</v>
      </c>
      <c r="L17" s="10" t="str">
        <f t="shared" si="1"/>
        <v>B</v>
      </c>
      <c r="M17" s="8">
        <f t="shared" si="2"/>
        <v>3</v>
      </c>
      <c r="N17" s="208" t="str">
        <f t="shared" si="3"/>
        <v>3.0</v>
      </c>
      <c r="O17" s="126">
        <v>7.4</v>
      </c>
      <c r="P17" s="1329" t="str">
        <f t="shared" si="4"/>
        <v>7.4</v>
      </c>
      <c r="Q17" s="10" t="str">
        <f t="shared" si="5"/>
        <v>B</v>
      </c>
      <c r="R17" s="8">
        <f t="shared" si="6"/>
        <v>3</v>
      </c>
      <c r="S17" s="208" t="str">
        <f t="shared" si="7"/>
        <v>3.0</v>
      </c>
      <c r="T17" s="115">
        <v>6.4</v>
      </c>
      <c r="U17" s="4">
        <v>6</v>
      </c>
      <c r="V17" s="5"/>
      <c r="W17" s="6">
        <f t="shared" si="8"/>
        <v>6.2</v>
      </c>
      <c r="X17" s="7">
        <f t="shared" si="9"/>
        <v>6.2</v>
      </c>
      <c r="Y17" s="791" t="str">
        <f t="shared" si="10"/>
        <v>6.2</v>
      </c>
      <c r="Z17" s="10" t="str">
        <f t="shared" si="11"/>
        <v>C</v>
      </c>
      <c r="AA17" s="8">
        <f t="shared" si="12"/>
        <v>2</v>
      </c>
      <c r="AB17" s="8" t="str">
        <f t="shared" si="13"/>
        <v>2.0</v>
      </c>
      <c r="AC17" s="12">
        <v>2</v>
      </c>
      <c r="AD17" s="311">
        <v>2</v>
      </c>
      <c r="AE17" s="130">
        <v>7.5</v>
      </c>
      <c r="AF17" s="4">
        <v>6</v>
      </c>
      <c r="AG17" s="5"/>
      <c r="AH17" s="6">
        <f t="shared" si="14"/>
        <v>6.6</v>
      </c>
      <c r="AI17" s="7">
        <f t="shared" si="15"/>
        <v>6.6</v>
      </c>
      <c r="AJ17" s="791" t="str">
        <f t="shared" si="16"/>
        <v>6.6</v>
      </c>
      <c r="AK17" s="10" t="str">
        <f t="shared" si="17"/>
        <v>C+</v>
      </c>
      <c r="AL17" s="8">
        <f t="shared" si="18"/>
        <v>2.5</v>
      </c>
      <c r="AM17" s="8" t="str">
        <f t="shared" si="19"/>
        <v>2.5</v>
      </c>
      <c r="AN17" s="12">
        <v>3</v>
      </c>
      <c r="AO17" s="110">
        <v>3</v>
      </c>
      <c r="AP17" s="115">
        <v>8.5</v>
      </c>
      <c r="AQ17" s="345">
        <v>7</v>
      </c>
      <c r="AR17" s="341"/>
      <c r="AS17" s="6">
        <f t="shared" si="20"/>
        <v>7.6</v>
      </c>
      <c r="AT17" s="7">
        <f t="shared" si="21"/>
        <v>7.6</v>
      </c>
      <c r="AU17" s="791" t="str">
        <f t="shared" si="22"/>
        <v>7.6</v>
      </c>
      <c r="AV17" s="10" t="str">
        <f t="shared" si="23"/>
        <v>B</v>
      </c>
      <c r="AW17" s="8">
        <f t="shared" si="24"/>
        <v>3</v>
      </c>
      <c r="AX17" s="8" t="str">
        <f t="shared" si="25"/>
        <v>3.0</v>
      </c>
      <c r="AY17" s="12">
        <v>4</v>
      </c>
      <c r="AZ17" s="110">
        <v>4</v>
      </c>
      <c r="BA17" s="285">
        <v>7</v>
      </c>
      <c r="BB17" s="244">
        <v>9</v>
      </c>
      <c r="BC17" s="244"/>
      <c r="BD17" s="6">
        <f t="shared" si="26"/>
        <v>8.1999999999999993</v>
      </c>
      <c r="BE17" s="7">
        <f t="shared" si="27"/>
        <v>8.1999999999999993</v>
      </c>
      <c r="BF17" s="791" t="str">
        <f t="shared" si="28"/>
        <v>8.2</v>
      </c>
      <c r="BG17" s="10" t="str">
        <f t="shared" si="29"/>
        <v>B+</v>
      </c>
      <c r="BH17" s="8">
        <f t="shared" si="30"/>
        <v>3.5</v>
      </c>
      <c r="BI17" s="8" t="str">
        <f t="shared" si="31"/>
        <v>3.5</v>
      </c>
      <c r="BJ17" s="12">
        <v>3</v>
      </c>
      <c r="BK17" s="110">
        <v>3</v>
      </c>
      <c r="BL17" s="243">
        <v>8.1999999999999993</v>
      </c>
      <c r="BM17" s="334">
        <v>5</v>
      </c>
      <c r="BN17" s="334"/>
      <c r="BO17" s="6">
        <f t="shared" si="32"/>
        <v>6.3</v>
      </c>
      <c r="BP17" s="7">
        <f t="shared" si="33"/>
        <v>6.3</v>
      </c>
      <c r="BQ17" s="791" t="str">
        <f t="shared" si="34"/>
        <v>6.3</v>
      </c>
      <c r="BR17" s="10" t="str">
        <f t="shared" si="35"/>
        <v>C</v>
      </c>
      <c r="BS17" s="8">
        <f t="shared" si="36"/>
        <v>2</v>
      </c>
      <c r="BT17" s="8" t="str">
        <f t="shared" si="37"/>
        <v>2.0</v>
      </c>
      <c r="BU17" s="12">
        <v>2</v>
      </c>
      <c r="BV17" s="110">
        <v>2</v>
      </c>
      <c r="BW17" s="243">
        <v>7.3</v>
      </c>
      <c r="BX17" s="334">
        <v>9</v>
      </c>
      <c r="BY17" s="334"/>
      <c r="BZ17" s="6">
        <f t="shared" si="38"/>
        <v>8.3000000000000007</v>
      </c>
      <c r="CA17" s="7">
        <f t="shared" si="39"/>
        <v>8.3000000000000007</v>
      </c>
      <c r="CB17" s="791" t="str">
        <f t="shared" si="40"/>
        <v>8.3</v>
      </c>
      <c r="CC17" s="10" t="str">
        <f t="shared" si="41"/>
        <v>B+</v>
      </c>
      <c r="CD17" s="8">
        <f t="shared" si="42"/>
        <v>3.5</v>
      </c>
      <c r="CE17" s="8" t="str">
        <f t="shared" si="43"/>
        <v>3.5</v>
      </c>
      <c r="CF17" s="12">
        <v>2</v>
      </c>
      <c r="CG17" s="110">
        <v>2</v>
      </c>
      <c r="CH17" s="316">
        <v>7.7</v>
      </c>
      <c r="CI17" s="334">
        <v>7</v>
      </c>
      <c r="CJ17" s="334"/>
      <c r="CK17" s="6">
        <f t="shared" si="44"/>
        <v>7.3</v>
      </c>
      <c r="CL17" s="7">
        <f t="shared" si="45"/>
        <v>7.3</v>
      </c>
      <c r="CM17" s="791" t="str">
        <f t="shared" si="46"/>
        <v>7.3</v>
      </c>
      <c r="CN17" s="10" t="str">
        <f t="shared" si="47"/>
        <v>B</v>
      </c>
      <c r="CO17" s="8">
        <f t="shared" si="48"/>
        <v>3</v>
      </c>
      <c r="CP17" s="8" t="str">
        <f t="shared" si="49"/>
        <v>3.0</v>
      </c>
      <c r="CQ17" s="12">
        <v>3</v>
      </c>
      <c r="CR17" s="110">
        <v>3</v>
      </c>
      <c r="CS17" s="365">
        <f t="shared" si="50"/>
        <v>19</v>
      </c>
      <c r="CT17" s="363">
        <f t="shared" si="51"/>
        <v>2.8421052631578947</v>
      </c>
      <c r="CU17" s="355" t="str">
        <f t="shared" si="52"/>
        <v>2.84</v>
      </c>
      <c r="CV17" s="356" t="str">
        <f t="shared" si="53"/>
        <v>Lên lớp</v>
      </c>
      <c r="CW17" s="357">
        <f t="shared" si="54"/>
        <v>19</v>
      </c>
      <c r="CX17" s="358">
        <f t="shared" si="55"/>
        <v>2.8421052631578947</v>
      </c>
      <c r="CY17" s="356" t="str">
        <f t="shared" si="56"/>
        <v>Lên lớp</v>
      </c>
      <c r="DA17" s="285">
        <v>8.8000000000000007</v>
      </c>
      <c r="DB17" s="244">
        <v>8</v>
      </c>
      <c r="DC17" s="244"/>
      <c r="DD17" s="6">
        <f t="shared" si="57"/>
        <v>8.3000000000000007</v>
      </c>
      <c r="DE17" s="7">
        <f t="shared" si="58"/>
        <v>8.3000000000000007</v>
      </c>
      <c r="DF17" s="791" t="str">
        <f t="shared" si="59"/>
        <v>8.3</v>
      </c>
      <c r="DG17" s="10" t="str">
        <f t="shared" si="60"/>
        <v>B+</v>
      </c>
      <c r="DH17" s="8">
        <f t="shared" si="61"/>
        <v>3.5</v>
      </c>
      <c r="DI17" s="8" t="str">
        <f t="shared" si="62"/>
        <v>3.5</v>
      </c>
      <c r="DJ17" s="12">
        <v>4</v>
      </c>
      <c r="DK17" s="110">
        <v>4</v>
      </c>
      <c r="DL17" s="243">
        <v>8.6</v>
      </c>
      <c r="DM17" s="334">
        <v>6</v>
      </c>
      <c r="DN17" s="334"/>
      <c r="DO17" s="6">
        <f t="shared" si="63"/>
        <v>7</v>
      </c>
      <c r="DP17" s="7">
        <f t="shared" si="64"/>
        <v>7</v>
      </c>
      <c r="DQ17" s="791" t="str">
        <f t="shared" si="65"/>
        <v>7.0</v>
      </c>
      <c r="DR17" s="10" t="str">
        <f t="shared" si="66"/>
        <v>B</v>
      </c>
      <c r="DS17" s="8">
        <f t="shared" si="67"/>
        <v>3</v>
      </c>
      <c r="DT17" s="8" t="str">
        <f t="shared" si="68"/>
        <v>3.0</v>
      </c>
      <c r="DU17" s="12">
        <v>2</v>
      </c>
      <c r="DV17" s="110">
        <v>2</v>
      </c>
      <c r="DW17" s="243">
        <v>7</v>
      </c>
      <c r="DX17" s="244">
        <v>8</v>
      </c>
      <c r="DY17" s="244"/>
      <c r="DZ17" s="6">
        <f t="shared" si="69"/>
        <v>7.6</v>
      </c>
      <c r="EA17" s="7">
        <f t="shared" si="70"/>
        <v>7.6</v>
      </c>
      <c r="EB17" s="791" t="str">
        <f t="shared" si="71"/>
        <v>7.6</v>
      </c>
      <c r="EC17" s="10" t="str">
        <f t="shared" si="72"/>
        <v>B</v>
      </c>
      <c r="ED17" s="8">
        <f t="shared" si="73"/>
        <v>3</v>
      </c>
      <c r="EE17" s="8" t="str">
        <f t="shared" si="74"/>
        <v>3.0</v>
      </c>
      <c r="EF17" s="12">
        <v>2</v>
      </c>
      <c r="EG17" s="110">
        <v>2</v>
      </c>
      <c r="EH17" s="243">
        <v>7.7</v>
      </c>
      <c r="EI17" s="244">
        <v>7</v>
      </c>
      <c r="EJ17" s="244"/>
      <c r="EK17" s="6">
        <f t="shared" si="75"/>
        <v>7.3</v>
      </c>
      <c r="EL17" s="7">
        <f t="shared" si="76"/>
        <v>7.3</v>
      </c>
      <c r="EM17" s="791" t="str">
        <f t="shared" si="77"/>
        <v>7.3</v>
      </c>
      <c r="EN17" s="10" t="str">
        <f t="shared" si="78"/>
        <v>B</v>
      </c>
      <c r="EO17" s="8">
        <f t="shared" si="79"/>
        <v>3</v>
      </c>
      <c r="EP17" s="8" t="str">
        <f t="shared" si="80"/>
        <v>3.0</v>
      </c>
      <c r="EQ17" s="12">
        <v>4</v>
      </c>
      <c r="ER17" s="110">
        <v>4</v>
      </c>
      <c r="ES17" s="285">
        <v>7</v>
      </c>
      <c r="ET17" s="244">
        <v>6</v>
      </c>
      <c r="EU17" s="244"/>
      <c r="EV17" s="6">
        <f t="shared" si="81"/>
        <v>6.4</v>
      </c>
      <c r="EW17" s="7">
        <f t="shared" si="82"/>
        <v>6.4</v>
      </c>
      <c r="EX17" s="791" t="str">
        <f t="shared" si="83"/>
        <v>6.4</v>
      </c>
      <c r="EY17" s="10" t="str">
        <f t="shared" si="84"/>
        <v>C</v>
      </c>
      <c r="EZ17" s="8">
        <f t="shared" si="85"/>
        <v>2</v>
      </c>
      <c r="FA17" s="8" t="str">
        <f t="shared" si="86"/>
        <v>2.0</v>
      </c>
      <c r="FB17" s="12">
        <v>2</v>
      </c>
      <c r="FC17" s="110">
        <v>2</v>
      </c>
      <c r="FD17" s="243">
        <v>8.8000000000000007</v>
      </c>
      <c r="FE17" s="334">
        <v>6</v>
      </c>
      <c r="FF17" s="20"/>
      <c r="FG17" s="6">
        <f t="shared" si="87"/>
        <v>7.1</v>
      </c>
      <c r="FH17" s="7">
        <f t="shared" si="88"/>
        <v>7.1</v>
      </c>
      <c r="FI17" s="791" t="str">
        <f t="shared" si="89"/>
        <v>7.1</v>
      </c>
      <c r="FJ17" s="10" t="str">
        <f t="shared" si="90"/>
        <v>B</v>
      </c>
      <c r="FK17" s="8">
        <f t="shared" si="91"/>
        <v>3</v>
      </c>
      <c r="FL17" s="8" t="str">
        <f t="shared" si="92"/>
        <v>3.0</v>
      </c>
      <c r="FM17" s="12">
        <v>2</v>
      </c>
      <c r="FN17" s="110">
        <v>2</v>
      </c>
      <c r="FO17" s="243">
        <v>7.7</v>
      </c>
      <c r="FP17" s="244">
        <v>9</v>
      </c>
      <c r="FQ17" s="244"/>
      <c r="FR17" s="6">
        <f t="shared" si="93"/>
        <v>8.5</v>
      </c>
      <c r="FS17" s="7">
        <f t="shared" si="94"/>
        <v>8.5</v>
      </c>
      <c r="FT17" s="791" t="str">
        <f t="shared" si="95"/>
        <v>8.5</v>
      </c>
      <c r="FU17" s="10" t="str">
        <f t="shared" si="96"/>
        <v>A</v>
      </c>
      <c r="FV17" s="8">
        <f t="shared" si="97"/>
        <v>4</v>
      </c>
      <c r="FW17" s="8" t="str">
        <f t="shared" si="98"/>
        <v>4.0</v>
      </c>
      <c r="FX17" s="12">
        <v>2</v>
      </c>
      <c r="FY17" s="110">
        <v>2</v>
      </c>
      <c r="FZ17" s="243">
        <v>8.4</v>
      </c>
      <c r="GA17" s="244">
        <v>7</v>
      </c>
      <c r="GB17" s="244"/>
      <c r="GC17" s="6">
        <f t="shared" si="99"/>
        <v>7.6</v>
      </c>
      <c r="GD17" s="7">
        <f t="shared" si="100"/>
        <v>7.6</v>
      </c>
      <c r="GE17" s="791" t="str">
        <f t="shared" si="101"/>
        <v>7.6</v>
      </c>
      <c r="GF17" s="10" t="str">
        <f t="shared" si="102"/>
        <v>B</v>
      </c>
      <c r="GG17" s="8">
        <f t="shared" si="103"/>
        <v>3</v>
      </c>
      <c r="GH17" s="8" t="str">
        <f t="shared" si="104"/>
        <v>3.0</v>
      </c>
      <c r="GI17" s="12">
        <v>2</v>
      </c>
      <c r="GJ17" s="110">
        <v>2</v>
      </c>
      <c r="GK17" s="365">
        <f t="shared" si="105"/>
        <v>20</v>
      </c>
      <c r="GL17" s="354">
        <f t="shared" si="106"/>
        <v>3.1</v>
      </c>
      <c r="GM17" s="355" t="str">
        <f t="shared" si="107"/>
        <v>3.10</v>
      </c>
      <c r="GN17" s="344" t="str">
        <f t="shared" si="108"/>
        <v>Lên lớp</v>
      </c>
      <c r="GO17" s="559">
        <f t="shared" si="109"/>
        <v>39</v>
      </c>
      <c r="GP17" s="354">
        <f t="shared" si="110"/>
        <v>2.9743589743589745</v>
      </c>
      <c r="GQ17" s="355" t="str">
        <f t="shared" si="111"/>
        <v>2.97</v>
      </c>
      <c r="GR17" s="675">
        <f t="shared" si="112"/>
        <v>39</v>
      </c>
      <c r="GS17" s="789">
        <f t="shared" si="118"/>
        <v>7.4128205128205122</v>
      </c>
      <c r="GT17" s="561">
        <f t="shared" si="113"/>
        <v>2.9743589743589745</v>
      </c>
      <c r="GU17" s="678" t="str">
        <f t="shared" si="114"/>
        <v>Lên lớp</v>
      </c>
      <c r="GV17" s="113"/>
      <c r="GW17" s="706">
        <v>7.3</v>
      </c>
      <c r="GX17" s="420">
        <v>9</v>
      </c>
      <c r="GY17" s="420"/>
      <c r="GZ17" s="6">
        <f t="shared" si="119"/>
        <v>8.3000000000000007</v>
      </c>
      <c r="HA17" s="104">
        <f t="shared" si="120"/>
        <v>8.3000000000000007</v>
      </c>
      <c r="HB17" s="784" t="str">
        <f t="shared" si="121"/>
        <v>8.3</v>
      </c>
      <c r="HC17" s="540" t="str">
        <f t="shared" si="122"/>
        <v>B+</v>
      </c>
      <c r="HD17" s="539">
        <f t="shared" si="123"/>
        <v>3.5</v>
      </c>
      <c r="HE17" s="539" t="str">
        <f t="shared" si="124"/>
        <v>3.5</v>
      </c>
      <c r="HF17" s="12">
        <v>2</v>
      </c>
      <c r="HG17" s="110">
        <v>2</v>
      </c>
      <c r="HH17" s="706">
        <v>8.8000000000000007</v>
      </c>
      <c r="HI17" s="699">
        <v>8</v>
      </c>
      <c r="HJ17" s="699"/>
      <c r="HK17" s="6">
        <f t="shared" si="125"/>
        <v>8.3000000000000007</v>
      </c>
      <c r="HL17" s="104">
        <f t="shared" si="126"/>
        <v>8.3000000000000007</v>
      </c>
      <c r="HM17" s="784" t="str">
        <f t="shared" si="127"/>
        <v>8.3</v>
      </c>
      <c r="HN17" s="540" t="str">
        <f t="shared" si="128"/>
        <v>B+</v>
      </c>
      <c r="HO17" s="539">
        <f t="shared" si="129"/>
        <v>3.5</v>
      </c>
      <c r="HP17" s="539" t="str">
        <f t="shared" si="130"/>
        <v>3.5</v>
      </c>
      <c r="HQ17" s="12">
        <v>3</v>
      </c>
      <c r="HR17" s="110">
        <v>3</v>
      </c>
      <c r="HS17" s="316">
        <v>9.1999999999999993</v>
      </c>
      <c r="HT17" s="834">
        <v>8</v>
      </c>
      <c r="HU17" s="420"/>
      <c r="HV17" s="6">
        <f t="shared" si="131"/>
        <v>8.5</v>
      </c>
      <c r="HW17" s="104">
        <f t="shared" si="132"/>
        <v>8.5</v>
      </c>
      <c r="HX17" s="784" t="str">
        <f t="shared" si="133"/>
        <v>8.5</v>
      </c>
      <c r="HY17" s="540" t="str">
        <f t="shared" si="134"/>
        <v>A</v>
      </c>
      <c r="HZ17" s="539">
        <f t="shared" si="135"/>
        <v>4</v>
      </c>
      <c r="IA17" s="539" t="str">
        <f t="shared" si="136"/>
        <v>4.0</v>
      </c>
      <c r="IB17" s="12">
        <v>2</v>
      </c>
      <c r="IC17" s="110">
        <v>2</v>
      </c>
      <c r="ID17" s="706">
        <v>8.6999999999999993</v>
      </c>
      <c r="IE17" s="420">
        <v>9</v>
      </c>
      <c r="IF17" s="420"/>
      <c r="IG17" s="6">
        <f t="shared" si="137"/>
        <v>8.9</v>
      </c>
      <c r="IH17" s="104">
        <f t="shared" si="138"/>
        <v>8.9</v>
      </c>
      <c r="II17" s="784" t="str">
        <f t="shared" si="139"/>
        <v>8.9</v>
      </c>
      <c r="IJ17" s="540" t="str">
        <f t="shared" si="140"/>
        <v>A</v>
      </c>
      <c r="IK17" s="539">
        <f t="shared" si="141"/>
        <v>4</v>
      </c>
      <c r="IL17" s="539" t="str">
        <f t="shared" si="142"/>
        <v>4.0</v>
      </c>
      <c r="IM17" s="12">
        <v>4</v>
      </c>
      <c r="IN17" s="110">
        <v>4</v>
      </c>
      <c r="IO17" s="316">
        <v>8.6</v>
      </c>
      <c r="IP17" s="420">
        <v>9</v>
      </c>
      <c r="IQ17" s="420"/>
      <c r="IR17" s="6">
        <f t="shared" si="143"/>
        <v>8.8000000000000007</v>
      </c>
      <c r="IS17" s="104">
        <f t="shared" si="144"/>
        <v>8.8000000000000007</v>
      </c>
      <c r="IT17" s="784" t="str">
        <f t="shared" si="145"/>
        <v>8.8</v>
      </c>
      <c r="IU17" s="540" t="str">
        <f t="shared" si="146"/>
        <v>A</v>
      </c>
      <c r="IV17" s="539">
        <f t="shared" si="147"/>
        <v>4</v>
      </c>
      <c r="IW17" s="539" t="str">
        <f t="shared" si="148"/>
        <v>4.0</v>
      </c>
      <c r="IX17" s="12">
        <v>2</v>
      </c>
      <c r="IY17" s="110">
        <v>2</v>
      </c>
      <c r="IZ17" s="706">
        <v>8</v>
      </c>
      <c r="JA17" s="699">
        <v>7</v>
      </c>
      <c r="JB17" s="699"/>
      <c r="JC17" s="6">
        <f t="shared" si="149"/>
        <v>7.4</v>
      </c>
      <c r="JD17" s="104">
        <f t="shared" si="150"/>
        <v>7.4</v>
      </c>
      <c r="JE17" s="784" t="str">
        <f t="shared" si="151"/>
        <v>7.4</v>
      </c>
      <c r="JF17" s="540" t="str">
        <f t="shared" si="152"/>
        <v>B</v>
      </c>
      <c r="JG17" s="539">
        <f t="shared" si="153"/>
        <v>3</v>
      </c>
      <c r="JH17" s="539" t="str">
        <f t="shared" si="154"/>
        <v>3.0</v>
      </c>
      <c r="JI17" s="12">
        <v>2</v>
      </c>
      <c r="JJ17" s="110">
        <v>2</v>
      </c>
      <c r="JK17" s="316">
        <v>8.4</v>
      </c>
      <c r="JL17" s="420">
        <v>4</v>
      </c>
      <c r="JM17" s="420"/>
      <c r="JN17" s="6">
        <f t="shared" si="155"/>
        <v>5.8</v>
      </c>
      <c r="JO17" s="104">
        <f t="shared" si="156"/>
        <v>5.8</v>
      </c>
      <c r="JP17" s="784" t="str">
        <f t="shared" si="157"/>
        <v>5.8</v>
      </c>
      <c r="JQ17" s="540" t="str">
        <f t="shared" si="158"/>
        <v>C</v>
      </c>
      <c r="JR17" s="539">
        <f t="shared" si="159"/>
        <v>2</v>
      </c>
      <c r="JS17" s="539" t="str">
        <f t="shared" si="160"/>
        <v>2.0</v>
      </c>
      <c r="JT17" s="12">
        <v>3</v>
      </c>
      <c r="JU17" s="110">
        <v>3</v>
      </c>
      <c r="JV17" s="706">
        <v>8</v>
      </c>
      <c r="JW17" s="699">
        <v>9</v>
      </c>
      <c r="JX17" s="699"/>
      <c r="JY17" s="900">
        <f t="shared" si="161"/>
        <v>8.6</v>
      </c>
      <c r="JZ17" s="902">
        <f t="shared" si="162"/>
        <v>8.6</v>
      </c>
      <c r="KA17" s="904" t="str">
        <f t="shared" si="163"/>
        <v>8.6</v>
      </c>
      <c r="KB17" s="906" t="str">
        <f t="shared" si="164"/>
        <v>A</v>
      </c>
      <c r="KC17" s="908">
        <f t="shared" si="165"/>
        <v>4</v>
      </c>
      <c r="KD17" s="908" t="str">
        <f t="shared" si="166"/>
        <v>4.0</v>
      </c>
      <c r="KE17" s="729">
        <v>2</v>
      </c>
      <c r="KF17" s="910">
        <v>2</v>
      </c>
      <c r="KG17" s="920">
        <f t="shared" si="167"/>
        <v>20</v>
      </c>
      <c r="KH17" s="922">
        <f t="shared" si="168"/>
        <v>3.4750000000000001</v>
      </c>
      <c r="KI17" s="924" t="str">
        <f t="shared" si="169"/>
        <v>3.48</v>
      </c>
      <c r="KJ17" s="928" t="str">
        <f t="shared" si="170"/>
        <v>Lên lớp</v>
      </c>
      <c r="KK17" s="931">
        <f t="shared" si="171"/>
        <v>59</v>
      </c>
      <c r="KL17" s="922">
        <f t="shared" si="172"/>
        <v>3.1440677966101696</v>
      </c>
      <c r="KM17" s="924" t="str">
        <f t="shared" si="173"/>
        <v>3.14</v>
      </c>
      <c r="KN17" s="932">
        <f t="shared" si="174"/>
        <v>20</v>
      </c>
      <c r="KO17" s="840">
        <f t="shared" si="175"/>
        <v>8.0549999999999997</v>
      </c>
      <c r="KP17" s="933">
        <f t="shared" si="176"/>
        <v>3.4750000000000001</v>
      </c>
      <c r="KQ17" s="934">
        <f t="shared" si="177"/>
        <v>59</v>
      </c>
      <c r="KR17" s="935">
        <f t="shared" si="178"/>
        <v>7.6305084745762697</v>
      </c>
      <c r="KS17" s="936">
        <f t="shared" si="179"/>
        <v>3.1440677966101696</v>
      </c>
      <c r="KT17" s="928" t="str">
        <f t="shared" si="180"/>
        <v>Lên lớp</v>
      </c>
      <c r="KU17" s="712"/>
      <c r="KV17" s="706">
        <v>8.6</v>
      </c>
      <c r="KW17" s="420">
        <v>8</v>
      </c>
      <c r="KX17" s="420"/>
      <c r="KY17" s="900">
        <f t="shared" si="181"/>
        <v>8.1999999999999993</v>
      </c>
      <c r="KZ17" s="902">
        <f t="shared" si="182"/>
        <v>8.1999999999999993</v>
      </c>
      <c r="LA17" s="904" t="str">
        <f t="shared" si="183"/>
        <v>8.2</v>
      </c>
      <c r="LB17" s="906" t="str">
        <f t="shared" si="184"/>
        <v>B+</v>
      </c>
      <c r="LC17" s="908">
        <f t="shared" si="185"/>
        <v>3.5</v>
      </c>
      <c r="LD17" s="908" t="str">
        <f t="shared" si="186"/>
        <v>3.5</v>
      </c>
      <c r="LE17" s="729">
        <v>2</v>
      </c>
      <c r="LF17" s="910">
        <v>2</v>
      </c>
      <c r="LG17" s="848">
        <v>8</v>
      </c>
      <c r="LH17" s="420">
        <v>8</v>
      </c>
      <c r="LI17" s="420"/>
      <c r="LJ17" s="900">
        <f t="shared" si="187"/>
        <v>8</v>
      </c>
      <c r="LK17" s="902">
        <f t="shared" si="188"/>
        <v>8</v>
      </c>
      <c r="LL17" s="904" t="str">
        <f t="shared" si="189"/>
        <v>8.0</v>
      </c>
      <c r="LM17" s="906" t="str">
        <f t="shared" si="190"/>
        <v>B+</v>
      </c>
      <c r="LN17" s="908">
        <f t="shared" si="191"/>
        <v>3.5</v>
      </c>
      <c r="LO17" s="908" t="str">
        <f t="shared" si="192"/>
        <v>3.5</v>
      </c>
      <c r="LP17" s="729">
        <v>2</v>
      </c>
      <c r="LQ17" s="910">
        <v>2</v>
      </c>
      <c r="LR17" s="1111">
        <v>8.6999999999999993</v>
      </c>
      <c r="LS17" s="420">
        <v>9</v>
      </c>
      <c r="LT17" s="420"/>
      <c r="LU17" s="900">
        <f t="shared" si="193"/>
        <v>8.9</v>
      </c>
      <c r="LV17" s="902">
        <f t="shared" si="194"/>
        <v>8.9</v>
      </c>
      <c r="LW17" s="1043" t="str">
        <f t="shared" si="195"/>
        <v>8.9</v>
      </c>
      <c r="LX17" s="906" t="str">
        <f t="shared" si="196"/>
        <v>A</v>
      </c>
      <c r="LY17" s="908">
        <f t="shared" si="197"/>
        <v>4</v>
      </c>
      <c r="LZ17" s="908" t="str">
        <f t="shared" si="198"/>
        <v>4.0</v>
      </c>
      <c r="MA17" s="729">
        <v>3</v>
      </c>
      <c r="MB17" s="910">
        <v>3</v>
      </c>
      <c r="MC17" s="1115">
        <v>8.4</v>
      </c>
      <c r="MD17" s="297">
        <v>8.5</v>
      </c>
      <c r="ME17" s="420"/>
      <c r="MF17" s="900">
        <f t="shared" si="199"/>
        <v>8.5</v>
      </c>
      <c r="MG17" s="902">
        <f t="shared" si="200"/>
        <v>8.5</v>
      </c>
      <c r="MH17" s="1043" t="str">
        <f t="shared" si="201"/>
        <v>8.5</v>
      </c>
      <c r="MI17" s="906" t="str">
        <f t="shared" si="202"/>
        <v>A</v>
      </c>
      <c r="MJ17" s="908">
        <f t="shared" si="203"/>
        <v>4</v>
      </c>
      <c r="MK17" s="908" t="str">
        <f t="shared" si="204"/>
        <v>4.0</v>
      </c>
      <c r="ML17" s="729">
        <v>2</v>
      </c>
      <c r="MM17" s="910">
        <v>2</v>
      </c>
      <c r="MN17" s="706">
        <v>8</v>
      </c>
      <c r="MO17" s="420">
        <v>9</v>
      </c>
      <c r="MP17" s="420"/>
      <c r="MQ17" s="900">
        <f t="shared" si="205"/>
        <v>8.6</v>
      </c>
      <c r="MR17" s="902">
        <f t="shared" si="206"/>
        <v>8.6</v>
      </c>
      <c r="MS17" s="904" t="str">
        <f t="shared" si="207"/>
        <v>8.6</v>
      </c>
      <c r="MT17" s="906" t="str">
        <f t="shared" si="115"/>
        <v>A</v>
      </c>
      <c r="MU17" s="908">
        <f t="shared" si="116"/>
        <v>4</v>
      </c>
      <c r="MV17" s="908" t="str">
        <f t="shared" si="117"/>
        <v>4.0</v>
      </c>
      <c r="MW17" s="729">
        <v>2</v>
      </c>
      <c r="MX17" s="910">
        <v>2</v>
      </c>
      <c r="MY17" s="706">
        <v>8.4</v>
      </c>
      <c r="MZ17" s="297">
        <v>8.5</v>
      </c>
      <c r="NA17" s="297"/>
      <c r="NB17" s="900">
        <f t="shared" si="208"/>
        <v>8.5</v>
      </c>
      <c r="NC17" s="902">
        <f t="shared" si="209"/>
        <v>8.5</v>
      </c>
      <c r="ND17" s="1043" t="str">
        <f t="shared" si="210"/>
        <v>8.5</v>
      </c>
      <c r="NE17" s="906" t="str">
        <f t="shared" si="211"/>
        <v>A</v>
      </c>
      <c r="NF17" s="908">
        <f t="shared" si="212"/>
        <v>4</v>
      </c>
      <c r="NG17" s="908" t="str">
        <f t="shared" si="213"/>
        <v>4.0</v>
      </c>
      <c r="NH17" s="729">
        <v>4</v>
      </c>
      <c r="NI17" s="910">
        <v>4</v>
      </c>
      <c r="NJ17" s="1069">
        <f t="shared" si="214"/>
        <v>15</v>
      </c>
      <c r="NK17" s="1070">
        <f t="shared" si="215"/>
        <v>3.8666666666666667</v>
      </c>
      <c r="NL17" s="1071" t="str">
        <f t="shared" si="216"/>
        <v>3.87</v>
      </c>
      <c r="NM17" s="1072" t="str">
        <f t="shared" si="217"/>
        <v>Lên lớp</v>
      </c>
      <c r="NN17" s="1073">
        <f t="shared" si="218"/>
        <v>74</v>
      </c>
      <c r="NO17" s="1070">
        <f t="shared" si="219"/>
        <v>3.2905405405405403</v>
      </c>
      <c r="NP17" s="1071" t="str">
        <f t="shared" si="220"/>
        <v>3.29</v>
      </c>
      <c r="NQ17" s="1074">
        <f t="shared" si="221"/>
        <v>15</v>
      </c>
      <c r="NR17" s="1075">
        <f t="shared" si="222"/>
        <v>3.8666666666666667</v>
      </c>
      <c r="NS17" s="1075">
        <f t="shared" si="223"/>
        <v>8.4866666666666664</v>
      </c>
      <c r="NT17" s="1076">
        <f t="shared" si="224"/>
        <v>74</v>
      </c>
      <c r="NU17" s="1079">
        <f t="shared" si="225"/>
        <v>7.8040540540540526</v>
      </c>
      <c r="NV17" s="1077">
        <f t="shared" si="226"/>
        <v>3.2905405405405403</v>
      </c>
      <c r="NW17" s="1072" t="str">
        <f t="shared" si="227"/>
        <v>Lên lớp</v>
      </c>
      <c r="NY17" s="1514">
        <v>8.1999999999999993</v>
      </c>
      <c r="NZ17" s="1517">
        <v>8</v>
      </c>
      <c r="OA17" s="1335"/>
      <c r="OB17" s="1413">
        <f t="shared" si="228"/>
        <v>8.1</v>
      </c>
      <c r="OC17" s="1414">
        <f t="shared" si="229"/>
        <v>8.1</v>
      </c>
      <c r="OD17" s="1609" t="str">
        <f t="shared" si="230"/>
        <v>8.1</v>
      </c>
      <c r="OE17" s="1416" t="str">
        <f t="shared" si="231"/>
        <v>B+</v>
      </c>
      <c r="OF17" s="1417">
        <f t="shared" si="232"/>
        <v>3.5</v>
      </c>
      <c r="OG17" s="1417" t="str">
        <f t="shared" si="233"/>
        <v>3.5</v>
      </c>
      <c r="OH17" s="1419">
        <v>6</v>
      </c>
      <c r="OI17" s="1610">
        <v>6</v>
      </c>
      <c r="OJ17" s="1337">
        <v>8.4</v>
      </c>
      <c r="OK17" s="1335">
        <v>8.5</v>
      </c>
      <c r="OL17" s="1634">
        <f t="shared" si="234"/>
        <v>8.5</v>
      </c>
      <c r="OM17" s="1635" t="str">
        <f t="shared" si="235"/>
        <v>8.5</v>
      </c>
      <c r="ON17" s="1636" t="str">
        <f t="shared" si="236"/>
        <v>A</v>
      </c>
      <c r="OO17" s="1637">
        <f t="shared" si="237"/>
        <v>4</v>
      </c>
      <c r="OP17" s="1637" t="str">
        <f t="shared" si="238"/>
        <v>4.0</v>
      </c>
      <c r="OQ17" s="1638">
        <v>5</v>
      </c>
      <c r="OR17" s="1610">
        <v>5</v>
      </c>
      <c r="OS17" s="1511">
        <f t="shared" si="239"/>
        <v>11</v>
      </c>
      <c r="OT17" s="1070">
        <f t="shared" si="240"/>
        <v>3.7272727272727271</v>
      </c>
    </row>
    <row r="18" spans="1:410" ht="21.75" customHeight="1" x14ac:dyDescent="0.25">
      <c r="A18" s="33">
        <v>21</v>
      </c>
      <c r="B18" s="33" t="s">
        <v>471</v>
      </c>
      <c r="C18" s="70" t="s">
        <v>547</v>
      </c>
      <c r="D18" s="77" t="s">
        <v>548</v>
      </c>
      <c r="E18" s="81" t="s">
        <v>26</v>
      </c>
      <c r="F18" s="20"/>
      <c r="G18" s="72" t="s">
        <v>549</v>
      </c>
      <c r="H18" s="66" t="s">
        <v>34</v>
      </c>
      <c r="I18" s="122" t="s">
        <v>550</v>
      </c>
      <c r="J18" s="126">
        <v>5.8</v>
      </c>
      <c r="K18" s="1329" t="str">
        <f t="shared" si="0"/>
        <v>5.8</v>
      </c>
      <c r="L18" s="10" t="str">
        <f t="shared" si="1"/>
        <v>C</v>
      </c>
      <c r="M18" s="8">
        <f t="shared" si="2"/>
        <v>2</v>
      </c>
      <c r="N18" s="208" t="str">
        <f t="shared" si="3"/>
        <v>2.0</v>
      </c>
      <c r="O18" s="126">
        <v>6.5</v>
      </c>
      <c r="P18" s="1329" t="str">
        <f t="shared" si="4"/>
        <v>6.5</v>
      </c>
      <c r="Q18" s="10" t="str">
        <f t="shared" si="5"/>
        <v>C+</v>
      </c>
      <c r="R18" s="8">
        <f t="shared" si="6"/>
        <v>2.5</v>
      </c>
      <c r="S18" s="208" t="str">
        <f t="shared" si="7"/>
        <v>2.5</v>
      </c>
      <c r="T18" s="115">
        <v>5.2</v>
      </c>
      <c r="U18" s="4">
        <v>7</v>
      </c>
      <c r="V18" s="5"/>
      <c r="W18" s="6">
        <f t="shared" si="8"/>
        <v>6.3</v>
      </c>
      <c r="X18" s="7">
        <f t="shared" si="9"/>
        <v>6.3</v>
      </c>
      <c r="Y18" s="791" t="str">
        <f t="shared" si="10"/>
        <v>6.3</v>
      </c>
      <c r="Z18" s="10" t="str">
        <f t="shared" si="11"/>
        <v>C</v>
      </c>
      <c r="AA18" s="8">
        <f t="shared" si="12"/>
        <v>2</v>
      </c>
      <c r="AB18" s="8" t="str">
        <f t="shared" si="13"/>
        <v>2.0</v>
      </c>
      <c r="AC18" s="12">
        <v>2</v>
      </c>
      <c r="AD18" s="311">
        <v>2</v>
      </c>
      <c r="AE18" s="130">
        <v>7</v>
      </c>
      <c r="AF18" s="4">
        <v>4</v>
      </c>
      <c r="AG18" s="5"/>
      <c r="AH18" s="6">
        <f t="shared" si="14"/>
        <v>5.2</v>
      </c>
      <c r="AI18" s="7">
        <f t="shared" si="15"/>
        <v>5.2</v>
      </c>
      <c r="AJ18" s="791" t="str">
        <f t="shared" si="16"/>
        <v>5.2</v>
      </c>
      <c r="AK18" s="10" t="str">
        <f t="shared" si="17"/>
        <v>D+</v>
      </c>
      <c r="AL18" s="8">
        <f t="shared" si="18"/>
        <v>1.5</v>
      </c>
      <c r="AM18" s="8" t="str">
        <f t="shared" si="19"/>
        <v>1.5</v>
      </c>
      <c r="AN18" s="12">
        <v>3</v>
      </c>
      <c r="AO18" s="110">
        <v>3</v>
      </c>
      <c r="AP18" s="115">
        <v>6.8</v>
      </c>
      <c r="AQ18" s="345">
        <v>7</v>
      </c>
      <c r="AR18" s="341"/>
      <c r="AS18" s="6">
        <f t="shared" si="20"/>
        <v>6.9</v>
      </c>
      <c r="AT18" s="7">
        <f t="shared" si="21"/>
        <v>6.9</v>
      </c>
      <c r="AU18" s="791" t="str">
        <f t="shared" si="22"/>
        <v>6.9</v>
      </c>
      <c r="AV18" s="10" t="str">
        <f t="shared" si="23"/>
        <v>C+</v>
      </c>
      <c r="AW18" s="8">
        <f t="shared" si="24"/>
        <v>2.5</v>
      </c>
      <c r="AX18" s="8" t="str">
        <f t="shared" si="25"/>
        <v>2.5</v>
      </c>
      <c r="AY18" s="12">
        <v>4</v>
      </c>
      <c r="AZ18" s="110">
        <v>4</v>
      </c>
      <c r="BA18" s="422">
        <v>8.3000000000000007</v>
      </c>
      <c r="BB18" s="423">
        <v>8</v>
      </c>
      <c r="BC18" s="423"/>
      <c r="BD18" s="424">
        <f t="shared" si="26"/>
        <v>8.1</v>
      </c>
      <c r="BE18" s="425">
        <f t="shared" si="27"/>
        <v>8.1</v>
      </c>
      <c r="BF18" s="791" t="str">
        <f t="shared" si="28"/>
        <v>8.1</v>
      </c>
      <c r="BG18" s="426" t="str">
        <f t="shared" si="29"/>
        <v>B+</v>
      </c>
      <c r="BH18" s="8">
        <f t="shared" si="30"/>
        <v>3.5</v>
      </c>
      <c r="BI18" s="8" t="str">
        <f t="shared" si="31"/>
        <v>3.5</v>
      </c>
      <c r="BJ18" s="12">
        <v>3</v>
      </c>
      <c r="BK18" s="110">
        <v>3</v>
      </c>
      <c r="BL18" s="243">
        <v>6.8</v>
      </c>
      <c r="BM18" s="334">
        <v>5</v>
      </c>
      <c r="BN18" s="334"/>
      <c r="BO18" s="6">
        <f t="shared" si="32"/>
        <v>5.7</v>
      </c>
      <c r="BP18" s="7">
        <f t="shared" si="33"/>
        <v>5.7</v>
      </c>
      <c r="BQ18" s="791" t="str">
        <f t="shared" si="34"/>
        <v>5.7</v>
      </c>
      <c r="BR18" s="10" t="str">
        <f t="shared" si="35"/>
        <v>C</v>
      </c>
      <c r="BS18" s="8">
        <f t="shared" si="36"/>
        <v>2</v>
      </c>
      <c r="BT18" s="8" t="str">
        <f t="shared" si="37"/>
        <v>2.0</v>
      </c>
      <c r="BU18" s="12">
        <v>2</v>
      </c>
      <c r="BV18" s="110">
        <v>2</v>
      </c>
      <c r="BW18" s="243">
        <v>7</v>
      </c>
      <c r="BX18" s="334">
        <v>7</v>
      </c>
      <c r="BY18" s="334"/>
      <c r="BZ18" s="6">
        <f t="shared" si="38"/>
        <v>7</v>
      </c>
      <c r="CA18" s="7">
        <f t="shared" si="39"/>
        <v>7</v>
      </c>
      <c r="CB18" s="791" t="str">
        <f t="shared" si="40"/>
        <v>7.0</v>
      </c>
      <c r="CC18" s="10" t="str">
        <f t="shared" si="41"/>
        <v>B</v>
      </c>
      <c r="CD18" s="8">
        <f t="shared" si="42"/>
        <v>3</v>
      </c>
      <c r="CE18" s="8" t="str">
        <f t="shared" si="43"/>
        <v>3.0</v>
      </c>
      <c r="CF18" s="12">
        <v>2</v>
      </c>
      <c r="CG18" s="110">
        <v>2</v>
      </c>
      <c r="CH18" s="316">
        <v>6</v>
      </c>
      <c r="CI18" s="334">
        <v>6</v>
      </c>
      <c r="CJ18" s="334"/>
      <c r="CK18" s="6">
        <f t="shared" si="44"/>
        <v>6</v>
      </c>
      <c r="CL18" s="7">
        <f t="shared" si="45"/>
        <v>6</v>
      </c>
      <c r="CM18" s="791" t="str">
        <f t="shared" si="46"/>
        <v>6.0</v>
      </c>
      <c r="CN18" s="10" t="str">
        <f t="shared" si="47"/>
        <v>C</v>
      </c>
      <c r="CO18" s="8">
        <f t="shared" si="48"/>
        <v>2</v>
      </c>
      <c r="CP18" s="8" t="str">
        <f t="shared" si="49"/>
        <v>2.0</v>
      </c>
      <c r="CQ18" s="12">
        <v>3</v>
      </c>
      <c r="CR18" s="110">
        <v>3</v>
      </c>
      <c r="CS18" s="365">
        <f t="shared" si="50"/>
        <v>19</v>
      </c>
      <c r="CT18" s="363">
        <f t="shared" si="51"/>
        <v>2.3684210526315788</v>
      </c>
      <c r="CU18" s="355" t="str">
        <f t="shared" si="52"/>
        <v>2.37</v>
      </c>
      <c r="CV18" s="356" t="str">
        <f t="shared" si="53"/>
        <v>Lên lớp</v>
      </c>
      <c r="CW18" s="357">
        <f t="shared" si="54"/>
        <v>19</v>
      </c>
      <c r="CX18" s="358">
        <f t="shared" si="55"/>
        <v>2.3684210526315788</v>
      </c>
      <c r="CY18" s="356" t="str">
        <f t="shared" si="56"/>
        <v>Lên lớp</v>
      </c>
      <c r="DA18" s="285">
        <v>6.9</v>
      </c>
      <c r="DB18" s="244">
        <v>8</v>
      </c>
      <c r="DC18" s="244"/>
      <c r="DD18" s="6">
        <f t="shared" si="57"/>
        <v>7.6</v>
      </c>
      <c r="DE18" s="7">
        <f t="shared" si="58"/>
        <v>7.6</v>
      </c>
      <c r="DF18" s="791" t="str">
        <f t="shared" si="59"/>
        <v>7.6</v>
      </c>
      <c r="DG18" s="10" t="str">
        <f t="shared" si="60"/>
        <v>B</v>
      </c>
      <c r="DH18" s="8">
        <f t="shared" si="61"/>
        <v>3</v>
      </c>
      <c r="DI18" s="8" t="str">
        <f t="shared" si="62"/>
        <v>3.0</v>
      </c>
      <c r="DJ18" s="12">
        <v>4</v>
      </c>
      <c r="DK18" s="110">
        <v>4</v>
      </c>
      <c r="DL18" s="243">
        <v>7.8</v>
      </c>
      <c r="DM18" s="334">
        <v>3</v>
      </c>
      <c r="DN18" s="334"/>
      <c r="DO18" s="6">
        <f t="shared" si="63"/>
        <v>4.9000000000000004</v>
      </c>
      <c r="DP18" s="7">
        <f t="shared" si="64"/>
        <v>4.9000000000000004</v>
      </c>
      <c r="DQ18" s="791" t="str">
        <f t="shared" si="65"/>
        <v>4.9</v>
      </c>
      <c r="DR18" s="10" t="str">
        <f t="shared" si="66"/>
        <v>D</v>
      </c>
      <c r="DS18" s="8">
        <f t="shared" si="67"/>
        <v>1</v>
      </c>
      <c r="DT18" s="8" t="str">
        <f t="shared" si="68"/>
        <v>1.0</v>
      </c>
      <c r="DU18" s="12">
        <v>2</v>
      </c>
      <c r="DV18" s="110">
        <v>2</v>
      </c>
      <c r="DW18" s="243">
        <v>6.7</v>
      </c>
      <c r="DX18" s="244">
        <v>5</v>
      </c>
      <c r="DY18" s="244"/>
      <c r="DZ18" s="6">
        <f t="shared" si="69"/>
        <v>5.7</v>
      </c>
      <c r="EA18" s="7">
        <f t="shared" si="70"/>
        <v>5.7</v>
      </c>
      <c r="EB18" s="791" t="str">
        <f t="shared" si="71"/>
        <v>5.7</v>
      </c>
      <c r="EC18" s="10" t="str">
        <f t="shared" si="72"/>
        <v>C</v>
      </c>
      <c r="ED18" s="8">
        <f t="shared" si="73"/>
        <v>2</v>
      </c>
      <c r="EE18" s="8" t="str">
        <f t="shared" si="74"/>
        <v>2.0</v>
      </c>
      <c r="EF18" s="12">
        <v>2</v>
      </c>
      <c r="EG18" s="110">
        <v>2</v>
      </c>
      <c r="EH18" s="243">
        <v>6.7</v>
      </c>
      <c r="EI18" s="244">
        <v>8</v>
      </c>
      <c r="EJ18" s="244"/>
      <c r="EK18" s="6">
        <f t="shared" si="75"/>
        <v>7.5</v>
      </c>
      <c r="EL18" s="7">
        <f t="shared" si="76"/>
        <v>7.5</v>
      </c>
      <c r="EM18" s="791" t="str">
        <f t="shared" si="77"/>
        <v>7.5</v>
      </c>
      <c r="EN18" s="10" t="str">
        <f t="shared" si="78"/>
        <v>B</v>
      </c>
      <c r="EO18" s="8">
        <f t="shared" si="79"/>
        <v>3</v>
      </c>
      <c r="EP18" s="8" t="str">
        <f t="shared" si="80"/>
        <v>3.0</v>
      </c>
      <c r="EQ18" s="12">
        <v>4</v>
      </c>
      <c r="ER18" s="110">
        <v>4</v>
      </c>
      <c r="ES18" s="285">
        <v>6.2</v>
      </c>
      <c r="ET18" s="244">
        <v>4</v>
      </c>
      <c r="EU18" s="244"/>
      <c r="EV18" s="6">
        <f t="shared" si="81"/>
        <v>4.9000000000000004</v>
      </c>
      <c r="EW18" s="7">
        <f t="shared" si="82"/>
        <v>4.9000000000000004</v>
      </c>
      <c r="EX18" s="791" t="str">
        <f t="shared" si="83"/>
        <v>4.9</v>
      </c>
      <c r="EY18" s="10" t="str">
        <f t="shared" si="84"/>
        <v>D</v>
      </c>
      <c r="EZ18" s="8">
        <f t="shared" si="85"/>
        <v>1</v>
      </c>
      <c r="FA18" s="8" t="str">
        <f t="shared" si="86"/>
        <v>1.0</v>
      </c>
      <c r="FB18" s="12">
        <v>2</v>
      </c>
      <c r="FC18" s="110">
        <v>2</v>
      </c>
      <c r="FD18" s="243">
        <v>7.4</v>
      </c>
      <c r="FE18" s="334">
        <v>5</v>
      </c>
      <c r="FF18" s="20"/>
      <c r="FG18" s="6">
        <f t="shared" si="87"/>
        <v>6</v>
      </c>
      <c r="FH18" s="7">
        <f t="shared" si="88"/>
        <v>6</v>
      </c>
      <c r="FI18" s="791" t="str">
        <f t="shared" si="89"/>
        <v>6.0</v>
      </c>
      <c r="FJ18" s="10" t="str">
        <f t="shared" si="90"/>
        <v>C</v>
      </c>
      <c r="FK18" s="8">
        <f t="shared" si="91"/>
        <v>2</v>
      </c>
      <c r="FL18" s="8" t="str">
        <f t="shared" si="92"/>
        <v>2.0</v>
      </c>
      <c r="FM18" s="12">
        <v>2</v>
      </c>
      <c r="FN18" s="110">
        <v>2</v>
      </c>
      <c r="FO18" s="243">
        <v>7.6</v>
      </c>
      <c r="FP18" s="244">
        <v>8</v>
      </c>
      <c r="FQ18" s="244"/>
      <c r="FR18" s="6">
        <f t="shared" si="93"/>
        <v>7.8</v>
      </c>
      <c r="FS18" s="7">
        <f t="shared" si="94"/>
        <v>7.8</v>
      </c>
      <c r="FT18" s="791" t="str">
        <f t="shared" si="95"/>
        <v>7.8</v>
      </c>
      <c r="FU18" s="10" t="str">
        <f t="shared" si="96"/>
        <v>B</v>
      </c>
      <c r="FV18" s="8">
        <f t="shared" si="97"/>
        <v>3</v>
      </c>
      <c r="FW18" s="8" t="str">
        <f t="shared" si="98"/>
        <v>3.0</v>
      </c>
      <c r="FX18" s="12">
        <v>2</v>
      </c>
      <c r="FY18" s="110">
        <v>2</v>
      </c>
      <c r="FZ18" s="243">
        <v>7.4</v>
      </c>
      <c r="GA18" s="244">
        <v>5</v>
      </c>
      <c r="GB18" s="244"/>
      <c r="GC18" s="6">
        <f t="shared" si="99"/>
        <v>6</v>
      </c>
      <c r="GD18" s="7">
        <f t="shared" si="100"/>
        <v>6</v>
      </c>
      <c r="GE18" s="791" t="str">
        <f t="shared" si="101"/>
        <v>6.0</v>
      </c>
      <c r="GF18" s="10" t="str">
        <f t="shared" si="102"/>
        <v>C</v>
      </c>
      <c r="GG18" s="8">
        <f t="shared" si="103"/>
        <v>2</v>
      </c>
      <c r="GH18" s="8" t="str">
        <f t="shared" si="104"/>
        <v>2.0</v>
      </c>
      <c r="GI18" s="12">
        <v>2</v>
      </c>
      <c r="GJ18" s="110">
        <v>2</v>
      </c>
      <c r="GK18" s="365">
        <f t="shared" si="105"/>
        <v>20</v>
      </c>
      <c r="GL18" s="354">
        <f t="shared" si="106"/>
        <v>2.2999999999999998</v>
      </c>
      <c r="GM18" s="355" t="str">
        <f t="shared" si="107"/>
        <v>2.30</v>
      </c>
      <c r="GN18" s="344" t="str">
        <f t="shared" si="108"/>
        <v>Lên lớp</v>
      </c>
      <c r="GO18" s="559">
        <f t="shared" si="109"/>
        <v>39</v>
      </c>
      <c r="GP18" s="354">
        <f t="shared" si="110"/>
        <v>2.3333333333333335</v>
      </c>
      <c r="GQ18" s="355" t="str">
        <f t="shared" si="111"/>
        <v>2.33</v>
      </c>
      <c r="GR18" s="675">
        <f t="shared" si="112"/>
        <v>39</v>
      </c>
      <c r="GS18" s="789">
        <f t="shared" si="118"/>
        <v>6.5256410256410247</v>
      </c>
      <c r="GT18" s="561">
        <f t="shared" si="113"/>
        <v>2.3333333333333335</v>
      </c>
      <c r="GU18" s="678" t="str">
        <f t="shared" si="114"/>
        <v>Lên lớp</v>
      </c>
      <c r="GV18" s="113"/>
      <c r="GW18" s="706">
        <v>7.3</v>
      </c>
      <c r="GX18" s="420">
        <v>8</v>
      </c>
      <c r="GY18" s="420"/>
      <c r="GZ18" s="6">
        <f t="shared" si="119"/>
        <v>7.7</v>
      </c>
      <c r="HA18" s="104">
        <f t="shared" si="120"/>
        <v>7.7</v>
      </c>
      <c r="HB18" s="784" t="str">
        <f t="shared" si="121"/>
        <v>7.7</v>
      </c>
      <c r="HC18" s="540" t="str">
        <f t="shared" si="122"/>
        <v>B</v>
      </c>
      <c r="HD18" s="539">
        <f t="shared" si="123"/>
        <v>3</v>
      </c>
      <c r="HE18" s="539" t="str">
        <f t="shared" si="124"/>
        <v>3.0</v>
      </c>
      <c r="HF18" s="12">
        <v>2</v>
      </c>
      <c r="HG18" s="110">
        <v>2</v>
      </c>
      <c r="HH18" s="706">
        <v>7.4</v>
      </c>
      <c r="HI18" s="699">
        <v>6</v>
      </c>
      <c r="HJ18" s="699"/>
      <c r="HK18" s="6">
        <f t="shared" si="125"/>
        <v>6.6</v>
      </c>
      <c r="HL18" s="104">
        <f t="shared" si="126"/>
        <v>6.6</v>
      </c>
      <c r="HM18" s="784" t="str">
        <f t="shared" si="127"/>
        <v>6.6</v>
      </c>
      <c r="HN18" s="540" t="str">
        <f t="shared" si="128"/>
        <v>C+</v>
      </c>
      <c r="HO18" s="539">
        <f t="shared" si="129"/>
        <v>2.5</v>
      </c>
      <c r="HP18" s="539" t="str">
        <f t="shared" si="130"/>
        <v>2.5</v>
      </c>
      <c r="HQ18" s="12">
        <v>3</v>
      </c>
      <c r="HR18" s="110">
        <v>3</v>
      </c>
      <c r="HS18" s="316">
        <v>7.2</v>
      </c>
      <c r="HT18" s="834">
        <v>8</v>
      </c>
      <c r="HU18" s="420"/>
      <c r="HV18" s="6">
        <f t="shared" si="131"/>
        <v>7.7</v>
      </c>
      <c r="HW18" s="104">
        <f t="shared" si="132"/>
        <v>7.7</v>
      </c>
      <c r="HX18" s="784" t="str">
        <f t="shared" si="133"/>
        <v>7.7</v>
      </c>
      <c r="HY18" s="540" t="str">
        <f t="shared" si="134"/>
        <v>B</v>
      </c>
      <c r="HZ18" s="539">
        <f t="shared" si="135"/>
        <v>3</v>
      </c>
      <c r="IA18" s="539" t="str">
        <f t="shared" si="136"/>
        <v>3.0</v>
      </c>
      <c r="IB18" s="12">
        <v>2</v>
      </c>
      <c r="IC18" s="110">
        <v>2</v>
      </c>
      <c r="ID18" s="706">
        <v>7.1</v>
      </c>
      <c r="IE18" s="420">
        <v>8</v>
      </c>
      <c r="IF18" s="420"/>
      <c r="IG18" s="6">
        <f t="shared" si="137"/>
        <v>7.6</v>
      </c>
      <c r="IH18" s="104">
        <f t="shared" si="138"/>
        <v>7.6</v>
      </c>
      <c r="II18" s="784" t="str">
        <f t="shared" si="139"/>
        <v>7.6</v>
      </c>
      <c r="IJ18" s="540" t="str">
        <f t="shared" si="140"/>
        <v>B</v>
      </c>
      <c r="IK18" s="539">
        <f t="shared" si="141"/>
        <v>3</v>
      </c>
      <c r="IL18" s="539" t="str">
        <f t="shared" si="142"/>
        <v>3.0</v>
      </c>
      <c r="IM18" s="12">
        <v>4</v>
      </c>
      <c r="IN18" s="110">
        <v>4</v>
      </c>
      <c r="IO18" s="316">
        <v>7.4</v>
      </c>
      <c r="IP18" s="420">
        <v>8</v>
      </c>
      <c r="IQ18" s="420"/>
      <c r="IR18" s="6">
        <f t="shared" si="143"/>
        <v>7.8</v>
      </c>
      <c r="IS18" s="104">
        <f t="shared" si="144"/>
        <v>7.8</v>
      </c>
      <c r="IT18" s="784" t="str">
        <f t="shared" si="145"/>
        <v>7.8</v>
      </c>
      <c r="IU18" s="540" t="str">
        <f t="shared" si="146"/>
        <v>B</v>
      </c>
      <c r="IV18" s="539">
        <f t="shared" si="147"/>
        <v>3</v>
      </c>
      <c r="IW18" s="539" t="str">
        <f t="shared" si="148"/>
        <v>3.0</v>
      </c>
      <c r="IX18" s="12">
        <v>2</v>
      </c>
      <c r="IY18" s="110">
        <v>2</v>
      </c>
      <c r="IZ18" s="706">
        <v>7.6</v>
      </c>
      <c r="JA18" s="699">
        <v>8</v>
      </c>
      <c r="JB18" s="699"/>
      <c r="JC18" s="6">
        <f t="shared" si="149"/>
        <v>7.8</v>
      </c>
      <c r="JD18" s="104">
        <f t="shared" si="150"/>
        <v>7.8</v>
      </c>
      <c r="JE18" s="784" t="str">
        <f t="shared" si="151"/>
        <v>7.8</v>
      </c>
      <c r="JF18" s="540" t="str">
        <f t="shared" si="152"/>
        <v>B</v>
      </c>
      <c r="JG18" s="539">
        <f t="shared" si="153"/>
        <v>3</v>
      </c>
      <c r="JH18" s="539" t="str">
        <f t="shared" si="154"/>
        <v>3.0</v>
      </c>
      <c r="JI18" s="12">
        <v>2</v>
      </c>
      <c r="JJ18" s="110">
        <v>2</v>
      </c>
      <c r="JK18" s="316">
        <v>7.2</v>
      </c>
      <c r="JL18" s="420">
        <v>4</v>
      </c>
      <c r="JM18" s="420"/>
      <c r="JN18" s="6">
        <f t="shared" si="155"/>
        <v>5.3</v>
      </c>
      <c r="JO18" s="104">
        <f t="shared" si="156"/>
        <v>5.3</v>
      </c>
      <c r="JP18" s="784" t="str">
        <f t="shared" si="157"/>
        <v>5.3</v>
      </c>
      <c r="JQ18" s="540" t="str">
        <f t="shared" si="158"/>
        <v>D+</v>
      </c>
      <c r="JR18" s="539">
        <f t="shared" si="159"/>
        <v>1.5</v>
      </c>
      <c r="JS18" s="539" t="str">
        <f t="shared" si="160"/>
        <v>1.5</v>
      </c>
      <c r="JT18" s="12">
        <v>3</v>
      </c>
      <c r="JU18" s="110">
        <v>3</v>
      </c>
      <c r="JV18" s="706">
        <v>8</v>
      </c>
      <c r="JW18" s="699">
        <v>7</v>
      </c>
      <c r="JX18" s="699"/>
      <c r="JY18" s="900">
        <f t="shared" si="161"/>
        <v>7.4</v>
      </c>
      <c r="JZ18" s="902">
        <f t="shared" si="162"/>
        <v>7.4</v>
      </c>
      <c r="KA18" s="904" t="str">
        <f t="shared" si="163"/>
        <v>7.4</v>
      </c>
      <c r="KB18" s="906" t="str">
        <f t="shared" si="164"/>
        <v>B</v>
      </c>
      <c r="KC18" s="908">
        <f t="shared" si="165"/>
        <v>3</v>
      </c>
      <c r="KD18" s="908" t="str">
        <f t="shared" si="166"/>
        <v>3.0</v>
      </c>
      <c r="KE18" s="729">
        <v>2</v>
      </c>
      <c r="KF18" s="910">
        <v>2</v>
      </c>
      <c r="KG18" s="920">
        <f t="shared" si="167"/>
        <v>20</v>
      </c>
      <c r="KH18" s="922">
        <f t="shared" si="168"/>
        <v>2.7</v>
      </c>
      <c r="KI18" s="924" t="str">
        <f t="shared" si="169"/>
        <v>2.70</v>
      </c>
      <c r="KJ18" s="928" t="str">
        <f t="shared" si="170"/>
        <v>Lên lớp</v>
      </c>
      <c r="KK18" s="931">
        <f t="shared" si="171"/>
        <v>59</v>
      </c>
      <c r="KL18" s="922">
        <f t="shared" si="172"/>
        <v>2.4576271186440679</v>
      </c>
      <c r="KM18" s="924" t="str">
        <f t="shared" si="173"/>
        <v>2.46</v>
      </c>
      <c r="KN18" s="932">
        <f t="shared" si="174"/>
        <v>20</v>
      </c>
      <c r="KO18" s="840">
        <f t="shared" si="175"/>
        <v>7.1450000000000005</v>
      </c>
      <c r="KP18" s="933">
        <f t="shared" si="176"/>
        <v>2.7</v>
      </c>
      <c r="KQ18" s="934">
        <f t="shared" si="177"/>
        <v>59</v>
      </c>
      <c r="KR18" s="935">
        <f t="shared" si="178"/>
        <v>6.7355932203389823</v>
      </c>
      <c r="KS18" s="936">
        <f t="shared" si="179"/>
        <v>2.4576271186440679</v>
      </c>
      <c r="KT18" s="928" t="str">
        <f t="shared" si="180"/>
        <v>Lên lớp</v>
      </c>
      <c r="KU18" s="712"/>
      <c r="KV18" s="706">
        <v>7</v>
      </c>
      <c r="KW18" s="420">
        <v>6</v>
      </c>
      <c r="KX18" s="420"/>
      <c r="KY18" s="900">
        <f t="shared" si="181"/>
        <v>6.4</v>
      </c>
      <c r="KZ18" s="902">
        <f t="shared" si="182"/>
        <v>6.4</v>
      </c>
      <c r="LA18" s="904" t="str">
        <f t="shared" si="183"/>
        <v>6.4</v>
      </c>
      <c r="LB18" s="906" t="str">
        <f t="shared" si="184"/>
        <v>C</v>
      </c>
      <c r="LC18" s="908">
        <f t="shared" si="185"/>
        <v>2</v>
      </c>
      <c r="LD18" s="908" t="str">
        <f t="shared" si="186"/>
        <v>2.0</v>
      </c>
      <c r="LE18" s="729">
        <v>2</v>
      </c>
      <c r="LF18" s="910">
        <v>2</v>
      </c>
      <c r="LG18" s="848">
        <v>8.3000000000000007</v>
      </c>
      <c r="LH18" s="420">
        <v>9</v>
      </c>
      <c r="LI18" s="420"/>
      <c r="LJ18" s="900">
        <f t="shared" si="187"/>
        <v>8.6999999999999993</v>
      </c>
      <c r="LK18" s="902">
        <f t="shared" si="188"/>
        <v>8.6999999999999993</v>
      </c>
      <c r="LL18" s="904" t="str">
        <f t="shared" si="189"/>
        <v>8.7</v>
      </c>
      <c r="LM18" s="906" t="str">
        <f t="shared" si="190"/>
        <v>A</v>
      </c>
      <c r="LN18" s="908">
        <f t="shared" si="191"/>
        <v>4</v>
      </c>
      <c r="LO18" s="908" t="str">
        <f t="shared" si="192"/>
        <v>4.0</v>
      </c>
      <c r="LP18" s="729">
        <v>2</v>
      </c>
      <c r="LQ18" s="910">
        <v>2</v>
      </c>
      <c r="LR18" s="1111">
        <v>7.3</v>
      </c>
      <c r="LS18" s="420">
        <v>6</v>
      </c>
      <c r="LT18" s="420"/>
      <c r="LU18" s="900">
        <f t="shared" si="193"/>
        <v>6.5</v>
      </c>
      <c r="LV18" s="902">
        <f t="shared" si="194"/>
        <v>6.5</v>
      </c>
      <c r="LW18" s="1043" t="str">
        <f t="shared" si="195"/>
        <v>6.5</v>
      </c>
      <c r="LX18" s="906" t="str">
        <f t="shared" si="196"/>
        <v>C+</v>
      </c>
      <c r="LY18" s="908">
        <f t="shared" si="197"/>
        <v>2.5</v>
      </c>
      <c r="LZ18" s="908" t="str">
        <f t="shared" si="198"/>
        <v>2.5</v>
      </c>
      <c r="MA18" s="729">
        <v>3</v>
      </c>
      <c r="MB18" s="910">
        <v>3</v>
      </c>
      <c r="MC18" s="1115">
        <v>8</v>
      </c>
      <c r="MD18" s="297">
        <v>7.7</v>
      </c>
      <c r="ME18" s="420"/>
      <c r="MF18" s="900">
        <f t="shared" si="199"/>
        <v>7.8</v>
      </c>
      <c r="MG18" s="902">
        <f t="shared" si="200"/>
        <v>7.8</v>
      </c>
      <c r="MH18" s="1043" t="str">
        <f t="shared" si="201"/>
        <v>7.8</v>
      </c>
      <c r="MI18" s="906" t="str">
        <f t="shared" si="202"/>
        <v>B</v>
      </c>
      <c r="MJ18" s="908">
        <f t="shared" si="203"/>
        <v>3</v>
      </c>
      <c r="MK18" s="908" t="str">
        <f t="shared" si="204"/>
        <v>3.0</v>
      </c>
      <c r="ML18" s="729">
        <v>2</v>
      </c>
      <c r="MM18" s="910">
        <v>2</v>
      </c>
      <c r="MN18" s="706">
        <v>6.6</v>
      </c>
      <c r="MO18" s="420">
        <v>5</v>
      </c>
      <c r="MP18" s="420"/>
      <c r="MQ18" s="900">
        <f t="shared" si="205"/>
        <v>5.6</v>
      </c>
      <c r="MR18" s="902">
        <f t="shared" si="206"/>
        <v>5.6</v>
      </c>
      <c r="MS18" s="904" t="str">
        <f t="shared" si="207"/>
        <v>5.6</v>
      </c>
      <c r="MT18" s="906" t="str">
        <f t="shared" si="115"/>
        <v>C</v>
      </c>
      <c r="MU18" s="908">
        <f t="shared" si="116"/>
        <v>2</v>
      </c>
      <c r="MV18" s="908" t="str">
        <f t="shared" si="117"/>
        <v>2.0</v>
      </c>
      <c r="MW18" s="729">
        <v>2</v>
      </c>
      <c r="MX18" s="910">
        <v>2</v>
      </c>
      <c r="MY18" s="706">
        <v>7.6</v>
      </c>
      <c r="MZ18" s="420">
        <v>7</v>
      </c>
      <c r="NA18" s="297"/>
      <c r="NB18" s="900">
        <f t="shared" si="208"/>
        <v>7.2</v>
      </c>
      <c r="NC18" s="902">
        <f t="shared" si="209"/>
        <v>7.2</v>
      </c>
      <c r="ND18" s="1043" t="str">
        <f t="shared" si="210"/>
        <v>7.2</v>
      </c>
      <c r="NE18" s="906" t="str">
        <f t="shared" si="211"/>
        <v>B</v>
      </c>
      <c r="NF18" s="908">
        <f t="shared" si="212"/>
        <v>3</v>
      </c>
      <c r="NG18" s="908" t="str">
        <f t="shared" si="213"/>
        <v>3.0</v>
      </c>
      <c r="NH18" s="729">
        <v>4</v>
      </c>
      <c r="NI18" s="910">
        <v>4</v>
      </c>
      <c r="NJ18" s="1069">
        <f t="shared" si="214"/>
        <v>15</v>
      </c>
      <c r="NK18" s="1070">
        <f t="shared" si="215"/>
        <v>2.7666666666666666</v>
      </c>
      <c r="NL18" s="1071" t="str">
        <f t="shared" si="216"/>
        <v>2.77</v>
      </c>
      <c r="NM18" s="1072" t="str">
        <f t="shared" si="217"/>
        <v>Lên lớp</v>
      </c>
      <c r="NN18" s="1073">
        <f t="shared" si="218"/>
        <v>74</v>
      </c>
      <c r="NO18" s="1070">
        <f t="shared" si="219"/>
        <v>2.5202702702702702</v>
      </c>
      <c r="NP18" s="1071" t="str">
        <f t="shared" si="220"/>
        <v>2.52</v>
      </c>
      <c r="NQ18" s="1074">
        <f t="shared" si="221"/>
        <v>15</v>
      </c>
      <c r="NR18" s="1075">
        <f t="shared" si="222"/>
        <v>2.7666666666666666</v>
      </c>
      <c r="NS18" s="1075">
        <f t="shared" si="223"/>
        <v>7.02</v>
      </c>
      <c r="NT18" s="1076">
        <f t="shared" si="224"/>
        <v>74</v>
      </c>
      <c r="NU18" s="1079">
        <f t="shared" si="225"/>
        <v>6.7932432432432428</v>
      </c>
      <c r="NV18" s="1077">
        <f t="shared" si="226"/>
        <v>2.5202702702702702</v>
      </c>
      <c r="NW18" s="1072" t="str">
        <f t="shared" si="227"/>
        <v>Lên lớp</v>
      </c>
      <c r="NY18" s="1514">
        <v>7.7</v>
      </c>
      <c r="NZ18" s="1517">
        <v>7</v>
      </c>
      <c r="OA18" s="1335"/>
      <c r="OB18" s="1413">
        <f t="shared" si="228"/>
        <v>7.3</v>
      </c>
      <c r="OC18" s="1414">
        <f t="shared" si="229"/>
        <v>7.3</v>
      </c>
      <c r="OD18" s="1609" t="str">
        <f t="shared" si="230"/>
        <v>7.3</v>
      </c>
      <c r="OE18" s="1416" t="str">
        <f t="shared" si="231"/>
        <v>B</v>
      </c>
      <c r="OF18" s="1417">
        <f t="shared" si="232"/>
        <v>3</v>
      </c>
      <c r="OG18" s="1417" t="str">
        <f t="shared" si="233"/>
        <v>3.0</v>
      </c>
      <c r="OH18" s="1419">
        <v>6</v>
      </c>
      <c r="OI18" s="1610">
        <v>6</v>
      </c>
      <c r="OJ18" s="1337">
        <v>7.8</v>
      </c>
      <c r="OK18" s="1335">
        <v>7.8</v>
      </c>
      <c r="OL18" s="1634">
        <f t="shared" si="234"/>
        <v>7.8</v>
      </c>
      <c r="OM18" s="1635" t="str">
        <f t="shared" si="235"/>
        <v>7.8</v>
      </c>
      <c r="ON18" s="1636" t="str">
        <f t="shared" si="236"/>
        <v>B</v>
      </c>
      <c r="OO18" s="1637">
        <f t="shared" si="237"/>
        <v>3</v>
      </c>
      <c r="OP18" s="1637" t="str">
        <f t="shared" si="238"/>
        <v>3.0</v>
      </c>
      <c r="OQ18" s="1638">
        <v>5</v>
      </c>
      <c r="OR18" s="1610">
        <v>5</v>
      </c>
      <c r="OS18" s="1511">
        <f t="shared" si="239"/>
        <v>11</v>
      </c>
      <c r="OT18" s="1070">
        <f t="shared" si="240"/>
        <v>3</v>
      </c>
    </row>
    <row r="19" spans="1:410" ht="21.75" customHeight="1" x14ac:dyDescent="0.25">
      <c r="A19" s="33">
        <v>22</v>
      </c>
      <c r="B19" s="33" t="s">
        <v>471</v>
      </c>
      <c r="C19" s="24" t="s">
        <v>551</v>
      </c>
      <c r="D19" s="28" t="s">
        <v>552</v>
      </c>
      <c r="E19" s="29" t="s">
        <v>553</v>
      </c>
      <c r="F19" s="20"/>
      <c r="G19" s="73" t="s">
        <v>554</v>
      </c>
      <c r="H19" s="66" t="s">
        <v>34</v>
      </c>
      <c r="I19" s="122" t="s">
        <v>555</v>
      </c>
      <c r="J19" s="126">
        <v>6.3</v>
      </c>
      <c r="K19" s="1329" t="str">
        <f t="shared" si="0"/>
        <v>6.3</v>
      </c>
      <c r="L19" s="10" t="str">
        <f t="shared" si="1"/>
        <v>C</v>
      </c>
      <c r="M19" s="8">
        <f t="shared" si="2"/>
        <v>2</v>
      </c>
      <c r="N19" s="208" t="str">
        <f t="shared" si="3"/>
        <v>2.0</v>
      </c>
      <c r="O19" s="126">
        <v>6.7</v>
      </c>
      <c r="P19" s="1329" t="str">
        <f t="shared" si="4"/>
        <v>6.7</v>
      </c>
      <c r="Q19" s="10" t="str">
        <f t="shared" si="5"/>
        <v>C+</v>
      </c>
      <c r="R19" s="8">
        <f t="shared" si="6"/>
        <v>2.5</v>
      </c>
      <c r="S19" s="208" t="str">
        <f t="shared" si="7"/>
        <v>2.5</v>
      </c>
      <c r="T19" s="115">
        <v>5.2</v>
      </c>
      <c r="U19" s="4">
        <v>6</v>
      </c>
      <c r="V19" s="5"/>
      <c r="W19" s="6">
        <f t="shared" si="8"/>
        <v>5.7</v>
      </c>
      <c r="X19" s="7">
        <f t="shared" si="9"/>
        <v>5.7</v>
      </c>
      <c r="Y19" s="791" t="str">
        <f t="shared" si="10"/>
        <v>5.7</v>
      </c>
      <c r="Z19" s="10" t="str">
        <f t="shared" si="11"/>
        <v>C</v>
      </c>
      <c r="AA19" s="8">
        <f t="shared" si="12"/>
        <v>2</v>
      </c>
      <c r="AB19" s="8" t="str">
        <f t="shared" si="13"/>
        <v>2.0</v>
      </c>
      <c r="AC19" s="12">
        <v>2</v>
      </c>
      <c r="AD19" s="311">
        <v>2</v>
      </c>
      <c r="AE19" s="130">
        <v>6.3</v>
      </c>
      <c r="AF19" s="4">
        <v>6</v>
      </c>
      <c r="AG19" s="5"/>
      <c r="AH19" s="6">
        <f t="shared" si="14"/>
        <v>6.1</v>
      </c>
      <c r="AI19" s="7">
        <f t="shared" si="15"/>
        <v>6.1</v>
      </c>
      <c r="AJ19" s="791" t="str">
        <f t="shared" si="16"/>
        <v>6.1</v>
      </c>
      <c r="AK19" s="10" t="str">
        <f t="shared" si="17"/>
        <v>C</v>
      </c>
      <c r="AL19" s="8">
        <f t="shared" si="18"/>
        <v>2</v>
      </c>
      <c r="AM19" s="8" t="str">
        <f t="shared" si="19"/>
        <v>2.0</v>
      </c>
      <c r="AN19" s="12">
        <v>3</v>
      </c>
      <c r="AO19" s="110">
        <v>3</v>
      </c>
      <c r="AP19" s="115">
        <v>6.2</v>
      </c>
      <c r="AQ19" s="345">
        <v>7</v>
      </c>
      <c r="AR19" s="341"/>
      <c r="AS19" s="6">
        <f t="shared" si="20"/>
        <v>6.7</v>
      </c>
      <c r="AT19" s="7">
        <f t="shared" si="21"/>
        <v>6.7</v>
      </c>
      <c r="AU19" s="791" t="str">
        <f t="shared" si="22"/>
        <v>6.7</v>
      </c>
      <c r="AV19" s="10" t="str">
        <f t="shared" si="23"/>
        <v>C+</v>
      </c>
      <c r="AW19" s="8">
        <f t="shared" si="24"/>
        <v>2.5</v>
      </c>
      <c r="AX19" s="8" t="str">
        <f t="shared" si="25"/>
        <v>2.5</v>
      </c>
      <c r="AY19" s="12">
        <v>4</v>
      </c>
      <c r="AZ19" s="110">
        <v>4</v>
      </c>
      <c r="BA19" s="422">
        <v>7.6</v>
      </c>
      <c r="BB19" s="423">
        <v>7</v>
      </c>
      <c r="BC19" s="423"/>
      <c r="BD19" s="424">
        <f t="shared" si="26"/>
        <v>7.2</v>
      </c>
      <c r="BE19" s="425">
        <f t="shared" si="27"/>
        <v>7.2</v>
      </c>
      <c r="BF19" s="791" t="str">
        <f t="shared" si="28"/>
        <v>7.2</v>
      </c>
      <c r="BG19" s="426" t="str">
        <f t="shared" si="29"/>
        <v>B</v>
      </c>
      <c r="BH19" s="8">
        <f t="shared" si="30"/>
        <v>3</v>
      </c>
      <c r="BI19" s="8" t="str">
        <f t="shared" si="31"/>
        <v>3.0</v>
      </c>
      <c r="BJ19" s="12">
        <v>3</v>
      </c>
      <c r="BK19" s="110">
        <v>3</v>
      </c>
      <c r="BL19" s="243">
        <v>7.4</v>
      </c>
      <c r="BM19" s="334">
        <v>5</v>
      </c>
      <c r="BN19" s="334"/>
      <c r="BO19" s="6">
        <f t="shared" si="32"/>
        <v>6</v>
      </c>
      <c r="BP19" s="7">
        <f t="shared" si="33"/>
        <v>6</v>
      </c>
      <c r="BQ19" s="791" t="str">
        <f t="shared" si="34"/>
        <v>6.0</v>
      </c>
      <c r="BR19" s="10" t="str">
        <f t="shared" si="35"/>
        <v>C</v>
      </c>
      <c r="BS19" s="8">
        <f t="shared" si="36"/>
        <v>2</v>
      </c>
      <c r="BT19" s="8" t="str">
        <f t="shared" si="37"/>
        <v>2.0</v>
      </c>
      <c r="BU19" s="12">
        <v>2</v>
      </c>
      <c r="BV19" s="110">
        <v>2</v>
      </c>
      <c r="BW19" s="243">
        <v>6.3</v>
      </c>
      <c r="BX19" s="334">
        <v>9</v>
      </c>
      <c r="BY19" s="334"/>
      <c r="BZ19" s="6">
        <f t="shared" si="38"/>
        <v>7.9</v>
      </c>
      <c r="CA19" s="7">
        <f t="shared" si="39"/>
        <v>7.9</v>
      </c>
      <c r="CB19" s="791" t="str">
        <f t="shared" si="40"/>
        <v>7.9</v>
      </c>
      <c r="CC19" s="10" t="str">
        <f t="shared" si="41"/>
        <v>B</v>
      </c>
      <c r="CD19" s="8">
        <f t="shared" si="42"/>
        <v>3</v>
      </c>
      <c r="CE19" s="8" t="str">
        <f t="shared" si="43"/>
        <v>3.0</v>
      </c>
      <c r="CF19" s="12">
        <v>2</v>
      </c>
      <c r="CG19" s="110">
        <v>2</v>
      </c>
      <c r="CH19" s="316">
        <v>7.3</v>
      </c>
      <c r="CI19" s="334">
        <v>6</v>
      </c>
      <c r="CJ19" s="334"/>
      <c r="CK19" s="6">
        <f t="shared" si="44"/>
        <v>6.5</v>
      </c>
      <c r="CL19" s="7">
        <f t="shared" si="45"/>
        <v>6.5</v>
      </c>
      <c r="CM19" s="791" t="str">
        <f t="shared" si="46"/>
        <v>6.5</v>
      </c>
      <c r="CN19" s="10" t="str">
        <f t="shared" si="47"/>
        <v>C+</v>
      </c>
      <c r="CO19" s="8">
        <f t="shared" si="48"/>
        <v>2.5</v>
      </c>
      <c r="CP19" s="8" t="str">
        <f t="shared" si="49"/>
        <v>2.5</v>
      </c>
      <c r="CQ19" s="12">
        <v>3</v>
      </c>
      <c r="CR19" s="110">
        <v>3</v>
      </c>
      <c r="CS19" s="365">
        <f t="shared" si="50"/>
        <v>19</v>
      </c>
      <c r="CT19" s="363">
        <f t="shared" si="51"/>
        <v>2.4473684210526314</v>
      </c>
      <c r="CU19" s="355" t="str">
        <f t="shared" si="52"/>
        <v>2.45</v>
      </c>
      <c r="CV19" s="356" t="str">
        <f t="shared" si="53"/>
        <v>Lên lớp</v>
      </c>
      <c r="CW19" s="357">
        <f t="shared" si="54"/>
        <v>19</v>
      </c>
      <c r="CX19" s="358">
        <f t="shared" si="55"/>
        <v>2.4473684210526314</v>
      </c>
      <c r="CY19" s="356" t="str">
        <f t="shared" si="56"/>
        <v>Lên lớp</v>
      </c>
      <c r="DA19" s="285">
        <v>7.4</v>
      </c>
      <c r="DB19" s="244">
        <v>8</v>
      </c>
      <c r="DC19" s="244"/>
      <c r="DD19" s="6">
        <f t="shared" si="57"/>
        <v>7.8</v>
      </c>
      <c r="DE19" s="7">
        <f t="shared" si="58"/>
        <v>7.8</v>
      </c>
      <c r="DF19" s="791" t="str">
        <f t="shared" si="59"/>
        <v>7.8</v>
      </c>
      <c r="DG19" s="10" t="str">
        <f t="shared" si="60"/>
        <v>B</v>
      </c>
      <c r="DH19" s="8">
        <f t="shared" si="61"/>
        <v>3</v>
      </c>
      <c r="DI19" s="8" t="str">
        <f t="shared" si="62"/>
        <v>3.0</v>
      </c>
      <c r="DJ19" s="12">
        <v>4</v>
      </c>
      <c r="DK19" s="110">
        <v>4</v>
      </c>
      <c r="DL19" s="243">
        <v>6.6</v>
      </c>
      <c r="DM19" s="334">
        <v>3</v>
      </c>
      <c r="DN19" s="334"/>
      <c r="DO19" s="6">
        <f t="shared" si="63"/>
        <v>4.4000000000000004</v>
      </c>
      <c r="DP19" s="7">
        <f t="shared" si="64"/>
        <v>4.4000000000000004</v>
      </c>
      <c r="DQ19" s="791" t="str">
        <f t="shared" si="65"/>
        <v>4.4</v>
      </c>
      <c r="DR19" s="10" t="str">
        <f t="shared" si="66"/>
        <v>D</v>
      </c>
      <c r="DS19" s="8">
        <f t="shared" si="67"/>
        <v>1</v>
      </c>
      <c r="DT19" s="8" t="str">
        <f t="shared" si="68"/>
        <v>1.0</v>
      </c>
      <c r="DU19" s="12">
        <v>2</v>
      </c>
      <c r="DV19" s="110">
        <v>2</v>
      </c>
      <c r="DW19" s="243">
        <v>7</v>
      </c>
      <c r="DX19" s="244">
        <v>5</v>
      </c>
      <c r="DY19" s="244"/>
      <c r="DZ19" s="6">
        <f t="shared" si="69"/>
        <v>5.8</v>
      </c>
      <c r="EA19" s="7">
        <f t="shared" si="70"/>
        <v>5.8</v>
      </c>
      <c r="EB19" s="791" t="str">
        <f t="shared" si="71"/>
        <v>5.8</v>
      </c>
      <c r="EC19" s="10" t="str">
        <f t="shared" si="72"/>
        <v>C</v>
      </c>
      <c r="ED19" s="8">
        <f t="shared" si="73"/>
        <v>2</v>
      </c>
      <c r="EE19" s="8" t="str">
        <f t="shared" si="74"/>
        <v>2.0</v>
      </c>
      <c r="EF19" s="12">
        <v>2</v>
      </c>
      <c r="EG19" s="110">
        <v>2</v>
      </c>
      <c r="EH19" s="243">
        <v>5.8</v>
      </c>
      <c r="EI19" s="244">
        <v>7</v>
      </c>
      <c r="EJ19" s="244"/>
      <c r="EK19" s="6">
        <f t="shared" si="75"/>
        <v>6.5</v>
      </c>
      <c r="EL19" s="7">
        <f t="shared" si="76"/>
        <v>6.5</v>
      </c>
      <c r="EM19" s="791" t="str">
        <f t="shared" si="77"/>
        <v>6.5</v>
      </c>
      <c r="EN19" s="10" t="str">
        <f t="shared" si="78"/>
        <v>C+</v>
      </c>
      <c r="EO19" s="8">
        <f t="shared" si="79"/>
        <v>2.5</v>
      </c>
      <c r="EP19" s="8" t="str">
        <f t="shared" si="80"/>
        <v>2.5</v>
      </c>
      <c r="EQ19" s="12">
        <v>4</v>
      </c>
      <c r="ER19" s="110">
        <v>4</v>
      </c>
      <c r="ES19" s="285">
        <v>5.8</v>
      </c>
      <c r="ET19" s="244">
        <v>6</v>
      </c>
      <c r="EU19" s="244"/>
      <c r="EV19" s="6">
        <f t="shared" si="81"/>
        <v>5.9</v>
      </c>
      <c r="EW19" s="7">
        <f t="shared" si="82"/>
        <v>5.9</v>
      </c>
      <c r="EX19" s="791" t="str">
        <f t="shared" si="83"/>
        <v>5.9</v>
      </c>
      <c r="EY19" s="10" t="str">
        <f t="shared" si="84"/>
        <v>C</v>
      </c>
      <c r="EZ19" s="8">
        <f t="shared" si="85"/>
        <v>2</v>
      </c>
      <c r="FA19" s="8" t="str">
        <f t="shared" si="86"/>
        <v>2.0</v>
      </c>
      <c r="FB19" s="12">
        <v>2</v>
      </c>
      <c r="FC19" s="110">
        <v>2</v>
      </c>
      <c r="FD19" s="243">
        <v>6</v>
      </c>
      <c r="FE19" s="334">
        <v>6</v>
      </c>
      <c r="FF19" s="20"/>
      <c r="FG19" s="6">
        <f t="shared" si="87"/>
        <v>6</v>
      </c>
      <c r="FH19" s="7">
        <f t="shared" si="88"/>
        <v>6</v>
      </c>
      <c r="FI19" s="791" t="str">
        <f t="shared" si="89"/>
        <v>6.0</v>
      </c>
      <c r="FJ19" s="10" t="str">
        <f t="shared" si="90"/>
        <v>C</v>
      </c>
      <c r="FK19" s="8">
        <f t="shared" si="91"/>
        <v>2</v>
      </c>
      <c r="FL19" s="8" t="str">
        <f t="shared" si="92"/>
        <v>2.0</v>
      </c>
      <c r="FM19" s="12">
        <v>2</v>
      </c>
      <c r="FN19" s="110">
        <v>2</v>
      </c>
      <c r="FO19" s="243">
        <v>7</v>
      </c>
      <c r="FP19" s="244">
        <v>8</v>
      </c>
      <c r="FQ19" s="244"/>
      <c r="FR19" s="6">
        <f t="shared" si="93"/>
        <v>7.6</v>
      </c>
      <c r="FS19" s="7">
        <f t="shared" si="94"/>
        <v>7.6</v>
      </c>
      <c r="FT19" s="791" t="str">
        <f t="shared" si="95"/>
        <v>7.6</v>
      </c>
      <c r="FU19" s="10" t="str">
        <f t="shared" si="96"/>
        <v>B</v>
      </c>
      <c r="FV19" s="8">
        <f t="shared" si="97"/>
        <v>3</v>
      </c>
      <c r="FW19" s="8" t="str">
        <f t="shared" si="98"/>
        <v>3.0</v>
      </c>
      <c r="FX19" s="12">
        <v>2</v>
      </c>
      <c r="FY19" s="110">
        <v>2</v>
      </c>
      <c r="FZ19" s="243">
        <v>7.4</v>
      </c>
      <c r="GA19" s="244">
        <v>5</v>
      </c>
      <c r="GB19" s="244"/>
      <c r="GC19" s="6">
        <f t="shared" si="99"/>
        <v>6</v>
      </c>
      <c r="GD19" s="7">
        <f t="shared" si="100"/>
        <v>6</v>
      </c>
      <c r="GE19" s="791" t="str">
        <f t="shared" si="101"/>
        <v>6.0</v>
      </c>
      <c r="GF19" s="10" t="str">
        <f t="shared" si="102"/>
        <v>C</v>
      </c>
      <c r="GG19" s="8">
        <f t="shared" si="103"/>
        <v>2</v>
      </c>
      <c r="GH19" s="8" t="str">
        <f t="shared" si="104"/>
        <v>2.0</v>
      </c>
      <c r="GI19" s="12">
        <v>2</v>
      </c>
      <c r="GJ19" s="110">
        <v>2</v>
      </c>
      <c r="GK19" s="365">
        <f t="shared" si="105"/>
        <v>20</v>
      </c>
      <c r="GL19" s="354">
        <f t="shared" si="106"/>
        <v>2.2999999999999998</v>
      </c>
      <c r="GM19" s="355" t="str">
        <f t="shared" si="107"/>
        <v>2.30</v>
      </c>
      <c r="GN19" s="344" t="str">
        <f t="shared" si="108"/>
        <v>Lên lớp</v>
      </c>
      <c r="GO19" s="559">
        <f t="shared" si="109"/>
        <v>39</v>
      </c>
      <c r="GP19" s="354">
        <f t="shared" si="110"/>
        <v>2.3717948717948718</v>
      </c>
      <c r="GQ19" s="355" t="str">
        <f t="shared" si="111"/>
        <v>2.37</v>
      </c>
      <c r="GR19" s="675">
        <f t="shared" si="112"/>
        <v>39</v>
      </c>
      <c r="GS19" s="789">
        <f t="shared" si="118"/>
        <v>6.5128205128205137</v>
      </c>
      <c r="GT19" s="561">
        <f t="shared" si="113"/>
        <v>2.3717948717948718</v>
      </c>
      <c r="GU19" s="678" t="str">
        <f t="shared" si="114"/>
        <v>Lên lớp</v>
      </c>
      <c r="GV19" s="113"/>
      <c r="GW19" s="706">
        <v>6.7</v>
      </c>
      <c r="GX19" s="420">
        <v>8</v>
      </c>
      <c r="GY19" s="420"/>
      <c r="GZ19" s="6">
        <f t="shared" si="119"/>
        <v>7.5</v>
      </c>
      <c r="HA19" s="104">
        <f t="shared" si="120"/>
        <v>7.5</v>
      </c>
      <c r="HB19" s="784" t="str">
        <f t="shared" si="121"/>
        <v>7.5</v>
      </c>
      <c r="HC19" s="540" t="str">
        <f t="shared" si="122"/>
        <v>B</v>
      </c>
      <c r="HD19" s="539">
        <f t="shared" si="123"/>
        <v>3</v>
      </c>
      <c r="HE19" s="539" t="str">
        <f t="shared" si="124"/>
        <v>3.0</v>
      </c>
      <c r="HF19" s="12">
        <v>2</v>
      </c>
      <c r="HG19" s="110">
        <v>2</v>
      </c>
      <c r="HH19" s="706">
        <v>7.4</v>
      </c>
      <c r="HI19" s="699">
        <v>6</v>
      </c>
      <c r="HJ19" s="699"/>
      <c r="HK19" s="6">
        <f t="shared" si="125"/>
        <v>6.6</v>
      </c>
      <c r="HL19" s="104">
        <f t="shared" si="126"/>
        <v>6.6</v>
      </c>
      <c r="HM19" s="784" t="str">
        <f t="shared" si="127"/>
        <v>6.6</v>
      </c>
      <c r="HN19" s="540" t="str">
        <f t="shared" si="128"/>
        <v>C+</v>
      </c>
      <c r="HO19" s="539">
        <f t="shared" si="129"/>
        <v>2.5</v>
      </c>
      <c r="HP19" s="539" t="str">
        <f t="shared" si="130"/>
        <v>2.5</v>
      </c>
      <c r="HQ19" s="12">
        <v>3</v>
      </c>
      <c r="HR19" s="110">
        <v>3</v>
      </c>
      <c r="HS19" s="316">
        <v>7</v>
      </c>
      <c r="HT19" s="834">
        <v>10</v>
      </c>
      <c r="HU19" s="420"/>
      <c r="HV19" s="6">
        <f t="shared" si="131"/>
        <v>8.8000000000000007</v>
      </c>
      <c r="HW19" s="104">
        <f t="shared" si="132"/>
        <v>8.8000000000000007</v>
      </c>
      <c r="HX19" s="784" t="str">
        <f t="shared" si="133"/>
        <v>8.8</v>
      </c>
      <c r="HY19" s="540" t="str">
        <f t="shared" si="134"/>
        <v>A</v>
      </c>
      <c r="HZ19" s="539">
        <f t="shared" si="135"/>
        <v>4</v>
      </c>
      <c r="IA19" s="539" t="str">
        <f t="shared" si="136"/>
        <v>4.0</v>
      </c>
      <c r="IB19" s="12">
        <v>2</v>
      </c>
      <c r="IC19" s="110">
        <v>2</v>
      </c>
      <c r="ID19" s="706">
        <v>5.6</v>
      </c>
      <c r="IE19" s="420">
        <v>7</v>
      </c>
      <c r="IF19" s="420"/>
      <c r="IG19" s="6">
        <f t="shared" si="137"/>
        <v>6.4</v>
      </c>
      <c r="IH19" s="104">
        <f t="shared" si="138"/>
        <v>6.4</v>
      </c>
      <c r="II19" s="784" t="str">
        <f t="shared" si="139"/>
        <v>6.4</v>
      </c>
      <c r="IJ19" s="540" t="str">
        <f t="shared" si="140"/>
        <v>C</v>
      </c>
      <c r="IK19" s="539">
        <f t="shared" si="141"/>
        <v>2</v>
      </c>
      <c r="IL19" s="539" t="str">
        <f t="shared" si="142"/>
        <v>2.0</v>
      </c>
      <c r="IM19" s="12">
        <v>4</v>
      </c>
      <c r="IN19" s="110">
        <v>4</v>
      </c>
      <c r="IO19" s="316">
        <v>6.8</v>
      </c>
      <c r="IP19" s="420">
        <v>7</v>
      </c>
      <c r="IQ19" s="420"/>
      <c r="IR19" s="6">
        <f t="shared" si="143"/>
        <v>6.9</v>
      </c>
      <c r="IS19" s="104">
        <f t="shared" si="144"/>
        <v>6.9</v>
      </c>
      <c r="IT19" s="784" t="str">
        <f t="shared" si="145"/>
        <v>6.9</v>
      </c>
      <c r="IU19" s="540" t="str">
        <f t="shared" si="146"/>
        <v>C+</v>
      </c>
      <c r="IV19" s="539">
        <f t="shared" si="147"/>
        <v>2.5</v>
      </c>
      <c r="IW19" s="539" t="str">
        <f t="shared" si="148"/>
        <v>2.5</v>
      </c>
      <c r="IX19" s="12">
        <v>2</v>
      </c>
      <c r="IY19" s="110">
        <v>2</v>
      </c>
      <c r="IZ19" s="706">
        <v>7.6</v>
      </c>
      <c r="JA19" s="699">
        <v>8</v>
      </c>
      <c r="JB19" s="699"/>
      <c r="JC19" s="6">
        <f t="shared" si="149"/>
        <v>7.8</v>
      </c>
      <c r="JD19" s="104">
        <f t="shared" si="150"/>
        <v>7.8</v>
      </c>
      <c r="JE19" s="784" t="str">
        <f t="shared" si="151"/>
        <v>7.8</v>
      </c>
      <c r="JF19" s="540" t="str">
        <f t="shared" si="152"/>
        <v>B</v>
      </c>
      <c r="JG19" s="539">
        <f t="shared" si="153"/>
        <v>3</v>
      </c>
      <c r="JH19" s="539" t="str">
        <f t="shared" si="154"/>
        <v>3.0</v>
      </c>
      <c r="JI19" s="12">
        <v>2</v>
      </c>
      <c r="JJ19" s="110">
        <v>2</v>
      </c>
      <c r="JK19" s="316">
        <v>6.4</v>
      </c>
      <c r="JL19" s="420">
        <v>4</v>
      </c>
      <c r="JM19" s="420"/>
      <c r="JN19" s="6">
        <f t="shared" si="155"/>
        <v>5</v>
      </c>
      <c r="JO19" s="104">
        <f t="shared" si="156"/>
        <v>5</v>
      </c>
      <c r="JP19" s="784" t="str">
        <f t="shared" si="157"/>
        <v>5.0</v>
      </c>
      <c r="JQ19" s="540" t="str">
        <f t="shared" si="158"/>
        <v>D+</v>
      </c>
      <c r="JR19" s="539">
        <f t="shared" si="159"/>
        <v>1.5</v>
      </c>
      <c r="JS19" s="539" t="str">
        <f t="shared" si="160"/>
        <v>1.5</v>
      </c>
      <c r="JT19" s="12">
        <v>3</v>
      </c>
      <c r="JU19" s="110">
        <v>3</v>
      </c>
      <c r="JV19" s="706">
        <v>7</v>
      </c>
      <c r="JW19" s="699">
        <v>9</v>
      </c>
      <c r="JX19" s="699"/>
      <c r="JY19" s="900">
        <f t="shared" si="161"/>
        <v>8.1999999999999993</v>
      </c>
      <c r="JZ19" s="902">
        <f t="shared" si="162"/>
        <v>8.1999999999999993</v>
      </c>
      <c r="KA19" s="904" t="str">
        <f t="shared" si="163"/>
        <v>8.2</v>
      </c>
      <c r="KB19" s="906" t="str">
        <f t="shared" si="164"/>
        <v>B+</v>
      </c>
      <c r="KC19" s="908">
        <f t="shared" si="165"/>
        <v>3.5</v>
      </c>
      <c r="KD19" s="908" t="str">
        <f t="shared" si="166"/>
        <v>3.5</v>
      </c>
      <c r="KE19" s="729">
        <v>2</v>
      </c>
      <c r="KF19" s="910">
        <v>2</v>
      </c>
      <c r="KG19" s="920">
        <f t="shared" si="167"/>
        <v>20</v>
      </c>
      <c r="KH19" s="922">
        <f t="shared" si="168"/>
        <v>2.6</v>
      </c>
      <c r="KI19" s="924" t="str">
        <f t="shared" si="169"/>
        <v>2.60</v>
      </c>
      <c r="KJ19" s="928" t="str">
        <f t="shared" si="170"/>
        <v>Lên lớp</v>
      </c>
      <c r="KK19" s="931">
        <f t="shared" si="171"/>
        <v>59</v>
      </c>
      <c r="KL19" s="922">
        <f t="shared" si="172"/>
        <v>2.4491525423728815</v>
      </c>
      <c r="KM19" s="924" t="str">
        <f t="shared" si="173"/>
        <v>2.45</v>
      </c>
      <c r="KN19" s="932">
        <f t="shared" si="174"/>
        <v>20</v>
      </c>
      <c r="KO19" s="840">
        <f t="shared" si="175"/>
        <v>6.94</v>
      </c>
      <c r="KP19" s="933">
        <f t="shared" si="176"/>
        <v>2.6</v>
      </c>
      <c r="KQ19" s="934">
        <f t="shared" si="177"/>
        <v>59</v>
      </c>
      <c r="KR19" s="935">
        <f t="shared" si="178"/>
        <v>6.6576271186440685</v>
      </c>
      <c r="KS19" s="936">
        <f t="shared" si="179"/>
        <v>2.4491525423728815</v>
      </c>
      <c r="KT19" s="928" t="str">
        <f t="shared" si="180"/>
        <v>Lên lớp</v>
      </c>
      <c r="KU19" s="712"/>
      <c r="KV19" s="706">
        <v>6</v>
      </c>
      <c r="KW19" s="420">
        <v>5</v>
      </c>
      <c r="KX19" s="420"/>
      <c r="KY19" s="900">
        <f t="shared" si="181"/>
        <v>5.4</v>
      </c>
      <c r="KZ19" s="902">
        <f t="shared" si="182"/>
        <v>5.4</v>
      </c>
      <c r="LA19" s="904" t="str">
        <f t="shared" si="183"/>
        <v>5.4</v>
      </c>
      <c r="LB19" s="906" t="str">
        <f t="shared" si="184"/>
        <v>D+</v>
      </c>
      <c r="LC19" s="908">
        <f t="shared" si="185"/>
        <v>1.5</v>
      </c>
      <c r="LD19" s="908" t="str">
        <f t="shared" si="186"/>
        <v>1.5</v>
      </c>
      <c r="LE19" s="729">
        <v>2</v>
      </c>
      <c r="LF19" s="910">
        <v>2</v>
      </c>
      <c r="LG19" s="848">
        <v>7.3</v>
      </c>
      <c r="LH19" s="420">
        <v>7</v>
      </c>
      <c r="LI19" s="420"/>
      <c r="LJ19" s="900">
        <f t="shared" si="187"/>
        <v>7.1</v>
      </c>
      <c r="LK19" s="902">
        <f t="shared" si="188"/>
        <v>7.1</v>
      </c>
      <c r="LL19" s="904" t="str">
        <f t="shared" si="189"/>
        <v>7.1</v>
      </c>
      <c r="LM19" s="906" t="str">
        <f t="shared" si="190"/>
        <v>B</v>
      </c>
      <c r="LN19" s="908">
        <f t="shared" si="191"/>
        <v>3</v>
      </c>
      <c r="LO19" s="908" t="str">
        <f t="shared" si="192"/>
        <v>3.0</v>
      </c>
      <c r="LP19" s="729">
        <v>2</v>
      </c>
      <c r="LQ19" s="910">
        <v>2</v>
      </c>
      <c r="LR19" s="1111">
        <v>7.3</v>
      </c>
      <c r="LS19" s="420">
        <v>6</v>
      </c>
      <c r="LT19" s="420"/>
      <c r="LU19" s="900">
        <f t="shared" si="193"/>
        <v>6.5</v>
      </c>
      <c r="LV19" s="902">
        <f t="shared" si="194"/>
        <v>6.5</v>
      </c>
      <c r="LW19" s="1043" t="str">
        <f t="shared" si="195"/>
        <v>6.5</v>
      </c>
      <c r="LX19" s="906" t="str">
        <f t="shared" si="196"/>
        <v>C+</v>
      </c>
      <c r="LY19" s="908">
        <f t="shared" si="197"/>
        <v>2.5</v>
      </c>
      <c r="LZ19" s="908" t="str">
        <f t="shared" si="198"/>
        <v>2.5</v>
      </c>
      <c r="MA19" s="729">
        <v>3</v>
      </c>
      <c r="MB19" s="910">
        <v>3</v>
      </c>
      <c r="MC19" s="1115">
        <v>7.8</v>
      </c>
      <c r="MD19" s="420">
        <v>7</v>
      </c>
      <c r="ME19" s="420"/>
      <c r="MF19" s="900">
        <f t="shared" si="199"/>
        <v>7.3</v>
      </c>
      <c r="MG19" s="902">
        <f t="shared" si="200"/>
        <v>7.3</v>
      </c>
      <c r="MH19" s="1043" t="str">
        <f t="shared" si="201"/>
        <v>7.3</v>
      </c>
      <c r="MI19" s="906" t="str">
        <f t="shared" si="202"/>
        <v>B</v>
      </c>
      <c r="MJ19" s="908">
        <f t="shared" si="203"/>
        <v>3</v>
      </c>
      <c r="MK19" s="908" t="str">
        <f t="shared" si="204"/>
        <v>3.0</v>
      </c>
      <c r="ML19" s="729">
        <v>2</v>
      </c>
      <c r="MM19" s="910">
        <v>2</v>
      </c>
      <c r="MN19" s="706">
        <v>6.8</v>
      </c>
      <c r="MO19" s="420">
        <v>7</v>
      </c>
      <c r="MP19" s="420"/>
      <c r="MQ19" s="900">
        <f t="shared" si="205"/>
        <v>6.9</v>
      </c>
      <c r="MR19" s="902">
        <f t="shared" si="206"/>
        <v>6.9</v>
      </c>
      <c r="MS19" s="904" t="str">
        <f t="shared" si="207"/>
        <v>6.9</v>
      </c>
      <c r="MT19" s="906" t="str">
        <f t="shared" si="115"/>
        <v>C+</v>
      </c>
      <c r="MU19" s="908">
        <f t="shared" si="116"/>
        <v>2.5</v>
      </c>
      <c r="MV19" s="908" t="str">
        <f t="shared" si="117"/>
        <v>2.5</v>
      </c>
      <c r="MW19" s="729">
        <v>2</v>
      </c>
      <c r="MX19" s="910">
        <v>2</v>
      </c>
      <c r="MY19" s="706">
        <v>7.2</v>
      </c>
      <c r="MZ19" s="420">
        <v>7</v>
      </c>
      <c r="NA19" s="297"/>
      <c r="NB19" s="900">
        <f t="shared" si="208"/>
        <v>7.1</v>
      </c>
      <c r="NC19" s="902">
        <f t="shared" si="209"/>
        <v>7.1</v>
      </c>
      <c r="ND19" s="1043" t="str">
        <f t="shared" si="210"/>
        <v>7.1</v>
      </c>
      <c r="NE19" s="906" t="str">
        <f t="shared" si="211"/>
        <v>B</v>
      </c>
      <c r="NF19" s="908">
        <f t="shared" si="212"/>
        <v>3</v>
      </c>
      <c r="NG19" s="908" t="str">
        <f t="shared" si="213"/>
        <v>3.0</v>
      </c>
      <c r="NH19" s="729">
        <v>4</v>
      </c>
      <c r="NI19" s="910">
        <v>4</v>
      </c>
      <c r="NJ19" s="1069">
        <f t="shared" si="214"/>
        <v>15</v>
      </c>
      <c r="NK19" s="1070">
        <f t="shared" si="215"/>
        <v>2.6333333333333333</v>
      </c>
      <c r="NL19" s="1071" t="str">
        <f t="shared" si="216"/>
        <v>2.63</v>
      </c>
      <c r="NM19" s="1072" t="str">
        <f t="shared" si="217"/>
        <v>Lên lớp</v>
      </c>
      <c r="NN19" s="1073">
        <f t="shared" si="218"/>
        <v>74</v>
      </c>
      <c r="NO19" s="1070">
        <f t="shared" si="219"/>
        <v>2.4864864864864864</v>
      </c>
      <c r="NP19" s="1071" t="str">
        <f t="shared" si="220"/>
        <v>2.49</v>
      </c>
      <c r="NQ19" s="1074">
        <f t="shared" si="221"/>
        <v>15</v>
      </c>
      <c r="NR19" s="1075">
        <f t="shared" si="222"/>
        <v>2.6333333333333333</v>
      </c>
      <c r="NS19" s="1075">
        <f t="shared" si="223"/>
        <v>6.7533333333333339</v>
      </c>
      <c r="NT19" s="1076">
        <f t="shared" si="224"/>
        <v>74</v>
      </c>
      <c r="NU19" s="1079">
        <f t="shared" si="225"/>
        <v>6.6770270270270284</v>
      </c>
      <c r="NV19" s="1077">
        <f t="shared" si="226"/>
        <v>2.4864864864864864</v>
      </c>
      <c r="NW19" s="1072" t="str">
        <f t="shared" si="227"/>
        <v>Lên lớp</v>
      </c>
      <c r="NY19" s="1514">
        <v>6.8</v>
      </c>
      <c r="NZ19" s="1517">
        <v>6</v>
      </c>
      <c r="OA19" s="1335"/>
      <c r="OB19" s="1413">
        <f t="shared" si="228"/>
        <v>6.3</v>
      </c>
      <c r="OC19" s="1414">
        <f t="shared" si="229"/>
        <v>6.3</v>
      </c>
      <c r="OD19" s="1609" t="str">
        <f t="shared" si="230"/>
        <v>6.3</v>
      </c>
      <c r="OE19" s="1416" t="str">
        <f t="shared" si="231"/>
        <v>C</v>
      </c>
      <c r="OF19" s="1417">
        <f t="shared" si="232"/>
        <v>2</v>
      </c>
      <c r="OG19" s="1417" t="str">
        <f t="shared" si="233"/>
        <v>2.0</v>
      </c>
      <c r="OH19" s="1419">
        <v>6</v>
      </c>
      <c r="OI19" s="1610">
        <v>6</v>
      </c>
      <c r="OJ19" s="1337">
        <v>7</v>
      </c>
      <c r="OK19" s="1335">
        <v>7.6</v>
      </c>
      <c r="OL19" s="1634">
        <f t="shared" si="234"/>
        <v>7.4</v>
      </c>
      <c r="OM19" s="1635" t="str">
        <f t="shared" si="235"/>
        <v>7.4</v>
      </c>
      <c r="ON19" s="1636" t="str">
        <f t="shared" si="236"/>
        <v>B</v>
      </c>
      <c r="OO19" s="1637">
        <f t="shared" si="237"/>
        <v>3</v>
      </c>
      <c r="OP19" s="1637" t="str">
        <f t="shared" si="238"/>
        <v>3.0</v>
      </c>
      <c r="OQ19" s="1638">
        <v>5</v>
      </c>
      <c r="OR19" s="1610">
        <v>5</v>
      </c>
      <c r="OS19" s="1511">
        <f t="shared" si="239"/>
        <v>11</v>
      </c>
      <c r="OT19" s="1070">
        <f t="shared" si="240"/>
        <v>2.4545454545454546</v>
      </c>
    </row>
    <row r="20" spans="1:410" ht="21.75" customHeight="1" x14ac:dyDescent="0.25">
      <c r="A20" s="33">
        <v>23</v>
      </c>
      <c r="B20" s="33" t="s">
        <v>471</v>
      </c>
      <c r="C20" s="24" t="s">
        <v>556</v>
      </c>
      <c r="D20" s="61" t="s">
        <v>557</v>
      </c>
      <c r="E20" s="64" t="s">
        <v>511</v>
      </c>
      <c r="F20" s="20"/>
      <c r="G20" s="54" t="s">
        <v>558</v>
      </c>
      <c r="H20" s="66" t="s">
        <v>34</v>
      </c>
      <c r="I20" s="122" t="s">
        <v>559</v>
      </c>
      <c r="J20" s="126">
        <v>6.3</v>
      </c>
      <c r="K20" s="1329" t="str">
        <f t="shared" si="0"/>
        <v>6.3</v>
      </c>
      <c r="L20" s="10" t="str">
        <f t="shared" si="1"/>
        <v>C</v>
      </c>
      <c r="M20" s="8">
        <f t="shared" si="2"/>
        <v>2</v>
      </c>
      <c r="N20" s="208" t="str">
        <f t="shared" si="3"/>
        <v>2.0</v>
      </c>
      <c r="O20" s="126">
        <v>7.4</v>
      </c>
      <c r="P20" s="1329" t="str">
        <f t="shared" si="4"/>
        <v>7.4</v>
      </c>
      <c r="Q20" s="10" t="str">
        <f t="shared" si="5"/>
        <v>B</v>
      </c>
      <c r="R20" s="8">
        <f t="shared" si="6"/>
        <v>3</v>
      </c>
      <c r="S20" s="208" t="str">
        <f t="shared" si="7"/>
        <v>3.0</v>
      </c>
      <c r="T20" s="115">
        <v>6.2</v>
      </c>
      <c r="U20" s="4">
        <v>6</v>
      </c>
      <c r="V20" s="5"/>
      <c r="W20" s="6">
        <f t="shared" si="8"/>
        <v>6.1</v>
      </c>
      <c r="X20" s="7">
        <f t="shared" si="9"/>
        <v>6.1</v>
      </c>
      <c r="Y20" s="791" t="str">
        <f t="shared" si="10"/>
        <v>6.1</v>
      </c>
      <c r="Z20" s="10" t="str">
        <f t="shared" si="11"/>
        <v>C</v>
      </c>
      <c r="AA20" s="8">
        <f t="shared" si="12"/>
        <v>2</v>
      </c>
      <c r="AB20" s="8" t="str">
        <f t="shared" si="13"/>
        <v>2.0</v>
      </c>
      <c r="AC20" s="12">
        <v>2</v>
      </c>
      <c r="AD20" s="311">
        <v>2</v>
      </c>
      <c r="AE20" s="130">
        <v>9</v>
      </c>
      <c r="AF20" s="4">
        <v>8</v>
      </c>
      <c r="AG20" s="5"/>
      <c r="AH20" s="6">
        <f t="shared" si="14"/>
        <v>8.4</v>
      </c>
      <c r="AI20" s="7">
        <f t="shared" si="15"/>
        <v>8.4</v>
      </c>
      <c r="AJ20" s="791" t="str">
        <f t="shared" si="16"/>
        <v>8.4</v>
      </c>
      <c r="AK20" s="10" t="str">
        <f t="shared" si="17"/>
        <v>B+</v>
      </c>
      <c r="AL20" s="8">
        <f t="shared" si="18"/>
        <v>3.5</v>
      </c>
      <c r="AM20" s="8" t="str">
        <f t="shared" si="19"/>
        <v>3.5</v>
      </c>
      <c r="AN20" s="12">
        <v>3</v>
      </c>
      <c r="AO20" s="110">
        <v>3</v>
      </c>
      <c r="AP20" s="115">
        <v>7.2</v>
      </c>
      <c r="AQ20" s="345">
        <v>7</v>
      </c>
      <c r="AR20" s="341"/>
      <c r="AS20" s="6">
        <f t="shared" si="20"/>
        <v>7.1</v>
      </c>
      <c r="AT20" s="7">
        <f t="shared" si="21"/>
        <v>7.1</v>
      </c>
      <c r="AU20" s="791" t="str">
        <f t="shared" si="22"/>
        <v>7.1</v>
      </c>
      <c r="AV20" s="10" t="str">
        <f t="shared" si="23"/>
        <v>B</v>
      </c>
      <c r="AW20" s="8">
        <f t="shared" si="24"/>
        <v>3</v>
      </c>
      <c r="AX20" s="8" t="str">
        <f t="shared" si="25"/>
        <v>3.0</v>
      </c>
      <c r="AY20" s="12">
        <v>4</v>
      </c>
      <c r="AZ20" s="110">
        <v>4</v>
      </c>
      <c r="BA20" s="285">
        <v>5</v>
      </c>
      <c r="BB20" s="244">
        <v>9</v>
      </c>
      <c r="BC20" s="244"/>
      <c r="BD20" s="6">
        <f t="shared" si="26"/>
        <v>7.4</v>
      </c>
      <c r="BE20" s="7">
        <f t="shared" si="27"/>
        <v>7.4</v>
      </c>
      <c r="BF20" s="791" t="str">
        <f t="shared" si="28"/>
        <v>7.4</v>
      </c>
      <c r="BG20" s="10" t="str">
        <f t="shared" si="29"/>
        <v>B</v>
      </c>
      <c r="BH20" s="8">
        <f t="shared" si="30"/>
        <v>3</v>
      </c>
      <c r="BI20" s="8" t="str">
        <f t="shared" si="31"/>
        <v>3.0</v>
      </c>
      <c r="BJ20" s="12">
        <v>3</v>
      </c>
      <c r="BK20" s="110">
        <v>3</v>
      </c>
      <c r="BL20" s="243">
        <v>8.1999999999999993</v>
      </c>
      <c r="BM20" s="334">
        <v>4</v>
      </c>
      <c r="BN20" s="334"/>
      <c r="BO20" s="6">
        <f t="shared" si="32"/>
        <v>5.7</v>
      </c>
      <c r="BP20" s="7">
        <f t="shared" si="33"/>
        <v>5.7</v>
      </c>
      <c r="BQ20" s="791" t="str">
        <f t="shared" si="34"/>
        <v>5.7</v>
      </c>
      <c r="BR20" s="10" t="str">
        <f t="shared" si="35"/>
        <v>C</v>
      </c>
      <c r="BS20" s="8">
        <f t="shared" si="36"/>
        <v>2</v>
      </c>
      <c r="BT20" s="8" t="str">
        <f t="shared" si="37"/>
        <v>2.0</v>
      </c>
      <c r="BU20" s="12">
        <v>2</v>
      </c>
      <c r="BV20" s="110">
        <v>2</v>
      </c>
      <c r="BW20" s="243">
        <v>8</v>
      </c>
      <c r="BX20" s="334">
        <v>8</v>
      </c>
      <c r="BY20" s="334"/>
      <c r="BZ20" s="6">
        <f t="shared" si="38"/>
        <v>8</v>
      </c>
      <c r="CA20" s="7">
        <f t="shared" si="39"/>
        <v>8</v>
      </c>
      <c r="CB20" s="791" t="str">
        <f t="shared" si="40"/>
        <v>8.0</v>
      </c>
      <c r="CC20" s="10" t="str">
        <f t="shared" si="41"/>
        <v>B+</v>
      </c>
      <c r="CD20" s="8">
        <f t="shared" si="42"/>
        <v>3.5</v>
      </c>
      <c r="CE20" s="8" t="str">
        <f t="shared" si="43"/>
        <v>3.5</v>
      </c>
      <c r="CF20" s="12">
        <v>2</v>
      </c>
      <c r="CG20" s="110">
        <v>2</v>
      </c>
      <c r="CH20" s="316">
        <v>7.3</v>
      </c>
      <c r="CI20" s="334">
        <v>6</v>
      </c>
      <c r="CJ20" s="334"/>
      <c r="CK20" s="6">
        <f t="shared" si="44"/>
        <v>6.5</v>
      </c>
      <c r="CL20" s="7">
        <f t="shared" si="45"/>
        <v>6.5</v>
      </c>
      <c r="CM20" s="791" t="str">
        <f t="shared" si="46"/>
        <v>6.5</v>
      </c>
      <c r="CN20" s="10" t="str">
        <f t="shared" si="47"/>
        <v>C+</v>
      </c>
      <c r="CO20" s="8">
        <f t="shared" si="48"/>
        <v>2.5</v>
      </c>
      <c r="CP20" s="8" t="str">
        <f t="shared" si="49"/>
        <v>2.5</v>
      </c>
      <c r="CQ20" s="12">
        <v>3</v>
      </c>
      <c r="CR20" s="110">
        <v>3</v>
      </c>
      <c r="CS20" s="365">
        <f t="shared" si="50"/>
        <v>19</v>
      </c>
      <c r="CT20" s="363">
        <f t="shared" si="51"/>
        <v>2.8421052631578947</v>
      </c>
      <c r="CU20" s="355" t="str">
        <f t="shared" si="52"/>
        <v>2.84</v>
      </c>
      <c r="CV20" s="356" t="str">
        <f t="shared" si="53"/>
        <v>Lên lớp</v>
      </c>
      <c r="CW20" s="357">
        <f t="shared" si="54"/>
        <v>19</v>
      </c>
      <c r="CX20" s="358">
        <f t="shared" si="55"/>
        <v>2.8421052631578947</v>
      </c>
      <c r="CY20" s="356" t="str">
        <f t="shared" si="56"/>
        <v>Lên lớp</v>
      </c>
      <c r="DA20" s="285">
        <v>8.9</v>
      </c>
      <c r="DB20" s="244">
        <v>7</v>
      </c>
      <c r="DC20" s="244"/>
      <c r="DD20" s="6">
        <f t="shared" si="57"/>
        <v>7.8</v>
      </c>
      <c r="DE20" s="7">
        <f t="shared" si="58"/>
        <v>7.8</v>
      </c>
      <c r="DF20" s="791" t="str">
        <f t="shared" si="59"/>
        <v>7.8</v>
      </c>
      <c r="DG20" s="10" t="str">
        <f t="shared" si="60"/>
        <v>B</v>
      </c>
      <c r="DH20" s="8">
        <f t="shared" si="61"/>
        <v>3</v>
      </c>
      <c r="DI20" s="8" t="str">
        <f t="shared" si="62"/>
        <v>3.0</v>
      </c>
      <c r="DJ20" s="12">
        <v>4</v>
      </c>
      <c r="DK20" s="110">
        <v>4</v>
      </c>
      <c r="DL20" s="243">
        <v>8.1999999999999993</v>
      </c>
      <c r="DM20" s="334">
        <v>6</v>
      </c>
      <c r="DN20" s="334"/>
      <c r="DO20" s="6">
        <f t="shared" si="63"/>
        <v>6.9</v>
      </c>
      <c r="DP20" s="7">
        <f t="shared" si="64"/>
        <v>6.9</v>
      </c>
      <c r="DQ20" s="791" t="str">
        <f t="shared" si="65"/>
        <v>6.9</v>
      </c>
      <c r="DR20" s="10" t="str">
        <f t="shared" si="66"/>
        <v>C+</v>
      </c>
      <c r="DS20" s="8">
        <f t="shared" si="67"/>
        <v>2.5</v>
      </c>
      <c r="DT20" s="8" t="str">
        <f t="shared" si="68"/>
        <v>2.5</v>
      </c>
      <c r="DU20" s="12">
        <v>2</v>
      </c>
      <c r="DV20" s="110">
        <v>2</v>
      </c>
      <c r="DW20" s="243">
        <v>9</v>
      </c>
      <c r="DX20" s="244">
        <v>9</v>
      </c>
      <c r="DY20" s="244"/>
      <c r="DZ20" s="6">
        <f t="shared" si="69"/>
        <v>9</v>
      </c>
      <c r="EA20" s="7">
        <f t="shared" si="70"/>
        <v>9</v>
      </c>
      <c r="EB20" s="791" t="str">
        <f t="shared" si="71"/>
        <v>9.0</v>
      </c>
      <c r="EC20" s="10" t="str">
        <f t="shared" si="72"/>
        <v>A</v>
      </c>
      <c r="ED20" s="8">
        <f t="shared" si="73"/>
        <v>4</v>
      </c>
      <c r="EE20" s="8" t="str">
        <f t="shared" si="74"/>
        <v>4.0</v>
      </c>
      <c r="EF20" s="12">
        <v>2</v>
      </c>
      <c r="EG20" s="110">
        <v>2</v>
      </c>
      <c r="EH20" s="243">
        <v>7.9</v>
      </c>
      <c r="EI20" s="244">
        <v>6</v>
      </c>
      <c r="EJ20" s="244"/>
      <c r="EK20" s="6">
        <f t="shared" si="75"/>
        <v>6.8</v>
      </c>
      <c r="EL20" s="7">
        <f t="shared" si="76"/>
        <v>6.8</v>
      </c>
      <c r="EM20" s="791" t="str">
        <f t="shared" si="77"/>
        <v>6.8</v>
      </c>
      <c r="EN20" s="10" t="str">
        <f t="shared" si="78"/>
        <v>C+</v>
      </c>
      <c r="EO20" s="8">
        <f t="shared" si="79"/>
        <v>2.5</v>
      </c>
      <c r="EP20" s="8" t="str">
        <f t="shared" si="80"/>
        <v>2.5</v>
      </c>
      <c r="EQ20" s="12">
        <v>4</v>
      </c>
      <c r="ER20" s="110">
        <v>4</v>
      </c>
      <c r="ES20" s="285">
        <v>7.5</v>
      </c>
      <c r="ET20" s="244">
        <v>7</v>
      </c>
      <c r="EU20" s="244"/>
      <c r="EV20" s="6">
        <f t="shared" si="81"/>
        <v>7.2</v>
      </c>
      <c r="EW20" s="7">
        <f t="shared" si="82"/>
        <v>7.2</v>
      </c>
      <c r="EX20" s="791" t="str">
        <f t="shared" si="83"/>
        <v>7.2</v>
      </c>
      <c r="EY20" s="10" t="str">
        <f t="shared" si="84"/>
        <v>B</v>
      </c>
      <c r="EZ20" s="8">
        <f t="shared" si="85"/>
        <v>3</v>
      </c>
      <c r="FA20" s="8" t="str">
        <f t="shared" si="86"/>
        <v>3.0</v>
      </c>
      <c r="FB20" s="12">
        <v>2</v>
      </c>
      <c r="FC20" s="110">
        <v>2</v>
      </c>
      <c r="FD20" s="243">
        <v>8.6</v>
      </c>
      <c r="FE20" s="334">
        <v>5</v>
      </c>
      <c r="FF20" s="20"/>
      <c r="FG20" s="6">
        <f t="shared" si="87"/>
        <v>6.4</v>
      </c>
      <c r="FH20" s="7">
        <f t="shared" si="88"/>
        <v>6.4</v>
      </c>
      <c r="FI20" s="791" t="str">
        <f t="shared" si="89"/>
        <v>6.4</v>
      </c>
      <c r="FJ20" s="10" t="str">
        <f t="shared" si="90"/>
        <v>C</v>
      </c>
      <c r="FK20" s="8">
        <f t="shared" si="91"/>
        <v>2</v>
      </c>
      <c r="FL20" s="8" t="str">
        <f t="shared" si="92"/>
        <v>2.0</v>
      </c>
      <c r="FM20" s="12">
        <v>2</v>
      </c>
      <c r="FN20" s="110">
        <v>2</v>
      </c>
      <c r="FO20" s="243">
        <v>7.7</v>
      </c>
      <c r="FP20" s="244">
        <v>8</v>
      </c>
      <c r="FQ20" s="244"/>
      <c r="FR20" s="6">
        <f t="shared" si="93"/>
        <v>7.9</v>
      </c>
      <c r="FS20" s="7">
        <f t="shared" si="94"/>
        <v>7.9</v>
      </c>
      <c r="FT20" s="791" t="str">
        <f t="shared" si="95"/>
        <v>7.9</v>
      </c>
      <c r="FU20" s="10" t="str">
        <f t="shared" si="96"/>
        <v>B</v>
      </c>
      <c r="FV20" s="8">
        <f t="shared" si="97"/>
        <v>3</v>
      </c>
      <c r="FW20" s="8" t="str">
        <f t="shared" si="98"/>
        <v>3.0</v>
      </c>
      <c r="FX20" s="12">
        <v>2</v>
      </c>
      <c r="FY20" s="110">
        <v>2</v>
      </c>
      <c r="FZ20" s="243">
        <v>8.4</v>
      </c>
      <c r="GA20" s="244">
        <v>6</v>
      </c>
      <c r="GB20" s="244"/>
      <c r="GC20" s="6">
        <f t="shared" si="99"/>
        <v>7</v>
      </c>
      <c r="GD20" s="7">
        <f t="shared" si="100"/>
        <v>7</v>
      </c>
      <c r="GE20" s="791" t="str">
        <f t="shared" si="101"/>
        <v>7.0</v>
      </c>
      <c r="GF20" s="10" t="str">
        <f t="shared" si="102"/>
        <v>B</v>
      </c>
      <c r="GG20" s="8">
        <f t="shared" si="103"/>
        <v>3</v>
      </c>
      <c r="GH20" s="8" t="str">
        <f t="shared" si="104"/>
        <v>3.0</v>
      </c>
      <c r="GI20" s="12">
        <v>2</v>
      </c>
      <c r="GJ20" s="110">
        <v>2</v>
      </c>
      <c r="GK20" s="365">
        <f t="shared" si="105"/>
        <v>20</v>
      </c>
      <c r="GL20" s="354">
        <f t="shared" si="106"/>
        <v>2.85</v>
      </c>
      <c r="GM20" s="355" t="str">
        <f t="shared" si="107"/>
        <v>2.85</v>
      </c>
      <c r="GN20" s="344" t="str">
        <f t="shared" si="108"/>
        <v>Lên lớp</v>
      </c>
      <c r="GO20" s="559">
        <f t="shared" si="109"/>
        <v>39</v>
      </c>
      <c r="GP20" s="354">
        <f t="shared" si="110"/>
        <v>2.8461538461538463</v>
      </c>
      <c r="GQ20" s="355" t="str">
        <f t="shared" si="111"/>
        <v>2.85</v>
      </c>
      <c r="GR20" s="675">
        <f t="shared" si="112"/>
        <v>39</v>
      </c>
      <c r="GS20" s="789">
        <f t="shared" si="118"/>
        <v>7.2333333333333343</v>
      </c>
      <c r="GT20" s="561">
        <f t="shared" si="113"/>
        <v>2.8461538461538463</v>
      </c>
      <c r="GU20" s="678" t="str">
        <f t="shared" si="114"/>
        <v>Lên lớp</v>
      </c>
      <c r="GV20" s="113"/>
      <c r="GW20" s="706">
        <v>8</v>
      </c>
      <c r="GX20" s="420">
        <v>9</v>
      </c>
      <c r="GY20" s="420"/>
      <c r="GZ20" s="6">
        <f t="shared" si="119"/>
        <v>8.6</v>
      </c>
      <c r="HA20" s="104">
        <f t="shared" si="120"/>
        <v>8.6</v>
      </c>
      <c r="HB20" s="784" t="str">
        <f t="shared" si="121"/>
        <v>8.6</v>
      </c>
      <c r="HC20" s="540" t="str">
        <f t="shared" si="122"/>
        <v>A</v>
      </c>
      <c r="HD20" s="539">
        <f t="shared" si="123"/>
        <v>4</v>
      </c>
      <c r="HE20" s="539" t="str">
        <f t="shared" si="124"/>
        <v>4.0</v>
      </c>
      <c r="HF20" s="12">
        <v>2</v>
      </c>
      <c r="HG20" s="110">
        <v>2</v>
      </c>
      <c r="HH20" s="706">
        <v>9</v>
      </c>
      <c r="HI20" s="699">
        <v>8</v>
      </c>
      <c r="HJ20" s="699"/>
      <c r="HK20" s="6">
        <f t="shared" si="125"/>
        <v>8.4</v>
      </c>
      <c r="HL20" s="104">
        <f t="shared" si="126"/>
        <v>8.4</v>
      </c>
      <c r="HM20" s="784" t="str">
        <f t="shared" si="127"/>
        <v>8.4</v>
      </c>
      <c r="HN20" s="540" t="str">
        <f t="shared" si="128"/>
        <v>B+</v>
      </c>
      <c r="HO20" s="539">
        <f t="shared" si="129"/>
        <v>3.5</v>
      </c>
      <c r="HP20" s="539" t="str">
        <f t="shared" si="130"/>
        <v>3.5</v>
      </c>
      <c r="HQ20" s="12">
        <v>3</v>
      </c>
      <c r="HR20" s="110">
        <v>3</v>
      </c>
      <c r="HS20" s="316">
        <v>9.1999999999999993</v>
      </c>
      <c r="HT20" s="834">
        <v>4</v>
      </c>
      <c r="HU20" s="420"/>
      <c r="HV20" s="6">
        <f t="shared" si="131"/>
        <v>6.1</v>
      </c>
      <c r="HW20" s="104">
        <f t="shared" si="132"/>
        <v>6.1</v>
      </c>
      <c r="HX20" s="784" t="str">
        <f t="shared" si="133"/>
        <v>6.1</v>
      </c>
      <c r="HY20" s="540" t="str">
        <f t="shared" si="134"/>
        <v>C</v>
      </c>
      <c r="HZ20" s="539">
        <f t="shared" si="135"/>
        <v>2</v>
      </c>
      <c r="IA20" s="539" t="str">
        <f t="shared" si="136"/>
        <v>2.0</v>
      </c>
      <c r="IB20" s="12">
        <v>2</v>
      </c>
      <c r="IC20" s="110">
        <v>2</v>
      </c>
      <c r="ID20" s="706">
        <v>8.6999999999999993</v>
      </c>
      <c r="IE20" s="420">
        <v>7</v>
      </c>
      <c r="IF20" s="420"/>
      <c r="IG20" s="6">
        <f t="shared" si="137"/>
        <v>7.7</v>
      </c>
      <c r="IH20" s="104">
        <f t="shared" si="138"/>
        <v>7.7</v>
      </c>
      <c r="II20" s="784" t="str">
        <f t="shared" si="139"/>
        <v>7.7</v>
      </c>
      <c r="IJ20" s="540" t="str">
        <f t="shared" si="140"/>
        <v>B</v>
      </c>
      <c r="IK20" s="539">
        <f t="shared" si="141"/>
        <v>3</v>
      </c>
      <c r="IL20" s="539" t="str">
        <f t="shared" si="142"/>
        <v>3.0</v>
      </c>
      <c r="IM20" s="12">
        <v>4</v>
      </c>
      <c r="IN20" s="110">
        <v>4</v>
      </c>
      <c r="IO20" s="316">
        <v>8.6</v>
      </c>
      <c r="IP20" s="420">
        <v>9</v>
      </c>
      <c r="IQ20" s="420"/>
      <c r="IR20" s="6">
        <f t="shared" si="143"/>
        <v>8.8000000000000007</v>
      </c>
      <c r="IS20" s="104">
        <f t="shared" si="144"/>
        <v>8.8000000000000007</v>
      </c>
      <c r="IT20" s="784" t="str">
        <f t="shared" si="145"/>
        <v>8.8</v>
      </c>
      <c r="IU20" s="540" t="str">
        <f t="shared" si="146"/>
        <v>A</v>
      </c>
      <c r="IV20" s="539">
        <f t="shared" si="147"/>
        <v>4</v>
      </c>
      <c r="IW20" s="539" t="str">
        <f t="shared" si="148"/>
        <v>4.0</v>
      </c>
      <c r="IX20" s="12">
        <v>2</v>
      </c>
      <c r="IY20" s="110">
        <v>2</v>
      </c>
      <c r="IZ20" s="706">
        <v>8</v>
      </c>
      <c r="JA20" s="699">
        <v>8</v>
      </c>
      <c r="JB20" s="699"/>
      <c r="JC20" s="6">
        <f t="shared" si="149"/>
        <v>8</v>
      </c>
      <c r="JD20" s="104">
        <f t="shared" si="150"/>
        <v>8</v>
      </c>
      <c r="JE20" s="784" t="str">
        <f t="shared" si="151"/>
        <v>8.0</v>
      </c>
      <c r="JF20" s="540" t="str">
        <f t="shared" si="152"/>
        <v>B+</v>
      </c>
      <c r="JG20" s="539">
        <f t="shared" si="153"/>
        <v>3.5</v>
      </c>
      <c r="JH20" s="539" t="str">
        <f t="shared" si="154"/>
        <v>3.5</v>
      </c>
      <c r="JI20" s="12">
        <v>2</v>
      </c>
      <c r="JJ20" s="110">
        <v>2</v>
      </c>
      <c r="JK20" s="316">
        <v>7.4</v>
      </c>
      <c r="JL20" s="420">
        <v>6</v>
      </c>
      <c r="JM20" s="420"/>
      <c r="JN20" s="6">
        <f t="shared" si="155"/>
        <v>6.6</v>
      </c>
      <c r="JO20" s="104">
        <f t="shared" si="156"/>
        <v>6.6</v>
      </c>
      <c r="JP20" s="784" t="str">
        <f t="shared" si="157"/>
        <v>6.6</v>
      </c>
      <c r="JQ20" s="540" t="str">
        <f t="shared" si="158"/>
        <v>C+</v>
      </c>
      <c r="JR20" s="539">
        <f t="shared" si="159"/>
        <v>2.5</v>
      </c>
      <c r="JS20" s="539" t="str">
        <f t="shared" si="160"/>
        <v>2.5</v>
      </c>
      <c r="JT20" s="12">
        <v>3</v>
      </c>
      <c r="JU20" s="110">
        <v>3</v>
      </c>
      <c r="JV20" s="706">
        <v>8</v>
      </c>
      <c r="JW20" s="699">
        <v>10</v>
      </c>
      <c r="JX20" s="699"/>
      <c r="JY20" s="900">
        <f t="shared" si="161"/>
        <v>9.1999999999999993</v>
      </c>
      <c r="JZ20" s="902">
        <f t="shared" si="162"/>
        <v>9.1999999999999993</v>
      </c>
      <c r="KA20" s="904" t="str">
        <f t="shared" si="163"/>
        <v>9.2</v>
      </c>
      <c r="KB20" s="906" t="str">
        <f t="shared" si="164"/>
        <v>A</v>
      </c>
      <c r="KC20" s="908">
        <f t="shared" si="165"/>
        <v>4</v>
      </c>
      <c r="KD20" s="908" t="str">
        <f t="shared" si="166"/>
        <v>4.0</v>
      </c>
      <c r="KE20" s="729">
        <v>2</v>
      </c>
      <c r="KF20" s="910">
        <v>2</v>
      </c>
      <c r="KG20" s="920">
        <f t="shared" si="167"/>
        <v>20</v>
      </c>
      <c r="KH20" s="922">
        <f t="shared" si="168"/>
        <v>3.25</v>
      </c>
      <c r="KI20" s="924" t="str">
        <f t="shared" si="169"/>
        <v>3.25</v>
      </c>
      <c r="KJ20" s="928" t="str">
        <f t="shared" si="170"/>
        <v>Lên lớp</v>
      </c>
      <c r="KK20" s="931">
        <f t="shared" si="171"/>
        <v>59</v>
      </c>
      <c r="KL20" s="922">
        <f t="shared" si="172"/>
        <v>2.9830508474576272</v>
      </c>
      <c r="KM20" s="924" t="str">
        <f t="shared" si="173"/>
        <v>2.98</v>
      </c>
      <c r="KN20" s="932">
        <f t="shared" si="174"/>
        <v>20</v>
      </c>
      <c r="KO20" s="840">
        <f t="shared" si="175"/>
        <v>7.8599999999999994</v>
      </c>
      <c r="KP20" s="933">
        <f t="shared" si="176"/>
        <v>3.25</v>
      </c>
      <c r="KQ20" s="934">
        <f t="shared" si="177"/>
        <v>59</v>
      </c>
      <c r="KR20" s="935">
        <f t="shared" si="178"/>
        <v>7.4457627118644067</v>
      </c>
      <c r="KS20" s="936">
        <f t="shared" si="179"/>
        <v>2.9830508474576272</v>
      </c>
      <c r="KT20" s="928" t="str">
        <f t="shared" si="180"/>
        <v>Lên lớp</v>
      </c>
      <c r="KU20" s="712"/>
      <c r="KV20" s="706">
        <v>7.6</v>
      </c>
      <c r="KW20" s="420">
        <v>8</v>
      </c>
      <c r="KX20" s="420"/>
      <c r="KY20" s="900">
        <f t="shared" si="181"/>
        <v>7.8</v>
      </c>
      <c r="KZ20" s="902">
        <f t="shared" si="182"/>
        <v>7.8</v>
      </c>
      <c r="LA20" s="904" t="str">
        <f t="shared" si="183"/>
        <v>7.8</v>
      </c>
      <c r="LB20" s="906" t="str">
        <f t="shared" si="184"/>
        <v>B</v>
      </c>
      <c r="LC20" s="908">
        <f t="shared" si="185"/>
        <v>3</v>
      </c>
      <c r="LD20" s="908" t="str">
        <f t="shared" si="186"/>
        <v>3.0</v>
      </c>
      <c r="LE20" s="729">
        <v>2</v>
      </c>
      <c r="LF20" s="910">
        <v>2</v>
      </c>
      <c r="LG20" s="848">
        <v>8.8000000000000007</v>
      </c>
      <c r="LH20" s="420">
        <v>9</v>
      </c>
      <c r="LI20" s="420"/>
      <c r="LJ20" s="900">
        <f t="shared" si="187"/>
        <v>8.9</v>
      </c>
      <c r="LK20" s="902">
        <f t="shared" si="188"/>
        <v>8.9</v>
      </c>
      <c r="LL20" s="904" t="str">
        <f t="shared" si="189"/>
        <v>8.9</v>
      </c>
      <c r="LM20" s="906" t="str">
        <f t="shared" si="190"/>
        <v>A</v>
      </c>
      <c r="LN20" s="908">
        <f t="shared" si="191"/>
        <v>4</v>
      </c>
      <c r="LO20" s="908" t="str">
        <f t="shared" si="192"/>
        <v>4.0</v>
      </c>
      <c r="LP20" s="729">
        <v>2</v>
      </c>
      <c r="LQ20" s="910">
        <v>2</v>
      </c>
      <c r="LR20" s="1111">
        <v>8.3000000000000007</v>
      </c>
      <c r="LS20" s="420">
        <v>8</v>
      </c>
      <c r="LT20" s="420"/>
      <c r="LU20" s="900">
        <f t="shared" si="193"/>
        <v>8.1</v>
      </c>
      <c r="LV20" s="902">
        <f t="shared" si="194"/>
        <v>8.1</v>
      </c>
      <c r="LW20" s="1043" t="str">
        <f t="shared" si="195"/>
        <v>8.1</v>
      </c>
      <c r="LX20" s="906" t="str">
        <f t="shared" si="196"/>
        <v>B+</v>
      </c>
      <c r="LY20" s="908">
        <f t="shared" si="197"/>
        <v>3.5</v>
      </c>
      <c r="LZ20" s="908" t="str">
        <f t="shared" si="198"/>
        <v>3.5</v>
      </c>
      <c r="MA20" s="729">
        <v>3</v>
      </c>
      <c r="MB20" s="910">
        <v>3</v>
      </c>
      <c r="MC20" s="1115">
        <v>8.6</v>
      </c>
      <c r="MD20" s="297">
        <v>8.5</v>
      </c>
      <c r="ME20" s="420"/>
      <c r="MF20" s="900">
        <f t="shared" si="199"/>
        <v>8.5</v>
      </c>
      <c r="MG20" s="902">
        <f t="shared" si="200"/>
        <v>8.5</v>
      </c>
      <c r="MH20" s="1043" t="str">
        <f t="shared" si="201"/>
        <v>8.5</v>
      </c>
      <c r="MI20" s="906" t="str">
        <f t="shared" si="202"/>
        <v>A</v>
      </c>
      <c r="MJ20" s="908">
        <f t="shared" si="203"/>
        <v>4</v>
      </c>
      <c r="MK20" s="908" t="str">
        <f t="shared" si="204"/>
        <v>4.0</v>
      </c>
      <c r="ML20" s="729">
        <v>2</v>
      </c>
      <c r="MM20" s="910">
        <v>2</v>
      </c>
      <c r="MN20" s="706">
        <v>8.6</v>
      </c>
      <c r="MO20" s="420">
        <v>9</v>
      </c>
      <c r="MP20" s="420"/>
      <c r="MQ20" s="900">
        <f t="shared" si="205"/>
        <v>8.8000000000000007</v>
      </c>
      <c r="MR20" s="902">
        <f t="shared" si="206"/>
        <v>8.8000000000000007</v>
      </c>
      <c r="MS20" s="904" t="str">
        <f t="shared" si="207"/>
        <v>8.8</v>
      </c>
      <c r="MT20" s="906" t="str">
        <f t="shared" si="115"/>
        <v>A</v>
      </c>
      <c r="MU20" s="908">
        <f t="shared" si="116"/>
        <v>4</v>
      </c>
      <c r="MV20" s="908" t="str">
        <f t="shared" si="117"/>
        <v>4.0</v>
      </c>
      <c r="MW20" s="729">
        <v>2</v>
      </c>
      <c r="MX20" s="910">
        <v>2</v>
      </c>
      <c r="MY20" s="706">
        <v>8.6</v>
      </c>
      <c r="MZ20" s="297">
        <v>7.5</v>
      </c>
      <c r="NA20" s="297"/>
      <c r="NB20" s="900">
        <f t="shared" si="208"/>
        <v>7.9</v>
      </c>
      <c r="NC20" s="902">
        <f t="shared" si="209"/>
        <v>7.9</v>
      </c>
      <c r="ND20" s="1043" t="str">
        <f t="shared" si="210"/>
        <v>7.9</v>
      </c>
      <c r="NE20" s="906" t="str">
        <f t="shared" si="211"/>
        <v>B</v>
      </c>
      <c r="NF20" s="908">
        <f t="shared" si="212"/>
        <v>3</v>
      </c>
      <c r="NG20" s="908" t="str">
        <f t="shared" si="213"/>
        <v>3.0</v>
      </c>
      <c r="NH20" s="729">
        <v>4</v>
      </c>
      <c r="NI20" s="910">
        <v>4</v>
      </c>
      <c r="NJ20" s="1069">
        <f t="shared" si="214"/>
        <v>15</v>
      </c>
      <c r="NK20" s="1070">
        <f t="shared" si="215"/>
        <v>3.5</v>
      </c>
      <c r="NL20" s="1071" t="str">
        <f t="shared" si="216"/>
        <v>3.50</v>
      </c>
      <c r="NM20" s="1072" t="str">
        <f t="shared" si="217"/>
        <v>Lên lớp</v>
      </c>
      <c r="NN20" s="1073">
        <f t="shared" si="218"/>
        <v>74</v>
      </c>
      <c r="NO20" s="1070">
        <f t="shared" si="219"/>
        <v>3.0878378378378377</v>
      </c>
      <c r="NP20" s="1071" t="str">
        <f t="shared" si="220"/>
        <v>3.09</v>
      </c>
      <c r="NQ20" s="1074">
        <f t="shared" si="221"/>
        <v>15</v>
      </c>
      <c r="NR20" s="1075">
        <f t="shared" si="222"/>
        <v>3.5</v>
      </c>
      <c r="NS20" s="1075">
        <f t="shared" si="223"/>
        <v>8.259999999999998</v>
      </c>
      <c r="NT20" s="1076">
        <f t="shared" si="224"/>
        <v>74</v>
      </c>
      <c r="NU20" s="1079">
        <f t="shared" si="225"/>
        <v>7.6108108108108112</v>
      </c>
      <c r="NV20" s="1077">
        <f t="shared" si="226"/>
        <v>3.0878378378378377</v>
      </c>
      <c r="NW20" s="1072" t="str">
        <f t="shared" si="227"/>
        <v>Lên lớp</v>
      </c>
      <c r="NY20" s="1516">
        <v>8</v>
      </c>
      <c r="NZ20" s="1517">
        <v>8</v>
      </c>
      <c r="OA20" s="1335"/>
      <c r="OB20" s="1413">
        <f t="shared" si="228"/>
        <v>8</v>
      </c>
      <c r="OC20" s="1414">
        <f t="shared" si="229"/>
        <v>8</v>
      </c>
      <c r="OD20" s="1609" t="str">
        <f t="shared" si="230"/>
        <v>8.0</v>
      </c>
      <c r="OE20" s="1416" t="str">
        <f t="shared" si="231"/>
        <v>B+</v>
      </c>
      <c r="OF20" s="1417">
        <f t="shared" si="232"/>
        <v>3.5</v>
      </c>
      <c r="OG20" s="1417" t="str">
        <f t="shared" si="233"/>
        <v>3.5</v>
      </c>
      <c r="OH20" s="1419">
        <v>6</v>
      </c>
      <c r="OI20" s="1610">
        <v>6</v>
      </c>
      <c r="OJ20" s="1337">
        <v>8.1999999999999993</v>
      </c>
      <c r="OK20" s="1335">
        <v>8.1</v>
      </c>
      <c r="OL20" s="1634">
        <f t="shared" si="234"/>
        <v>8.1</v>
      </c>
      <c r="OM20" s="1635" t="str">
        <f t="shared" si="235"/>
        <v>8.1</v>
      </c>
      <c r="ON20" s="1636" t="str">
        <f t="shared" si="236"/>
        <v>B+</v>
      </c>
      <c r="OO20" s="1637">
        <f t="shared" si="237"/>
        <v>3.5</v>
      </c>
      <c r="OP20" s="1637" t="str">
        <f t="shared" si="238"/>
        <v>3.5</v>
      </c>
      <c r="OQ20" s="1638">
        <v>5</v>
      </c>
      <c r="OR20" s="1610">
        <v>5</v>
      </c>
      <c r="OS20" s="1511">
        <f t="shared" si="239"/>
        <v>11</v>
      </c>
      <c r="OT20" s="1070">
        <f t="shared" si="240"/>
        <v>3.5</v>
      </c>
    </row>
    <row r="21" spans="1:410" ht="21.75" customHeight="1" x14ac:dyDescent="0.25">
      <c r="A21" s="170">
        <v>25</v>
      </c>
      <c r="B21" s="170" t="s">
        <v>471</v>
      </c>
      <c r="C21" s="17" t="s">
        <v>560</v>
      </c>
      <c r="D21" s="61" t="s">
        <v>561</v>
      </c>
      <c r="E21" s="64" t="s">
        <v>495</v>
      </c>
      <c r="F21" s="19"/>
      <c r="G21" s="171" t="s">
        <v>562</v>
      </c>
      <c r="H21" s="172" t="s">
        <v>34</v>
      </c>
      <c r="I21" s="214" t="s">
        <v>563</v>
      </c>
      <c r="J21" s="126">
        <v>6.5</v>
      </c>
      <c r="K21" s="1329" t="str">
        <f t="shared" si="0"/>
        <v>6.5</v>
      </c>
      <c r="L21" s="10" t="str">
        <f t="shared" si="1"/>
        <v>C+</v>
      </c>
      <c r="M21" s="8">
        <f t="shared" si="2"/>
        <v>2.5</v>
      </c>
      <c r="N21" s="208" t="str">
        <f t="shared" si="3"/>
        <v>2.5</v>
      </c>
      <c r="O21" s="126">
        <v>7.4</v>
      </c>
      <c r="P21" s="1329" t="str">
        <f t="shared" si="4"/>
        <v>7.4</v>
      </c>
      <c r="Q21" s="10" t="str">
        <f t="shared" si="5"/>
        <v>B</v>
      </c>
      <c r="R21" s="8">
        <f t="shared" si="6"/>
        <v>3</v>
      </c>
      <c r="S21" s="208" t="str">
        <f t="shared" si="7"/>
        <v>3.0</v>
      </c>
      <c r="T21" s="178">
        <v>6</v>
      </c>
      <c r="U21" s="179">
        <v>6</v>
      </c>
      <c r="V21" s="180"/>
      <c r="W21" s="6">
        <f t="shared" si="8"/>
        <v>6</v>
      </c>
      <c r="X21" s="7">
        <f t="shared" si="9"/>
        <v>6</v>
      </c>
      <c r="Y21" s="791" t="str">
        <f t="shared" si="10"/>
        <v>6.0</v>
      </c>
      <c r="Z21" s="10" t="str">
        <f t="shared" si="11"/>
        <v>C</v>
      </c>
      <c r="AA21" s="8">
        <f t="shared" si="12"/>
        <v>2</v>
      </c>
      <c r="AB21" s="8" t="str">
        <f t="shared" si="13"/>
        <v>2.0</v>
      </c>
      <c r="AC21" s="183">
        <v>2</v>
      </c>
      <c r="AD21" s="311">
        <v>2</v>
      </c>
      <c r="AE21" s="195">
        <v>6.2</v>
      </c>
      <c r="AF21" s="179">
        <v>4</v>
      </c>
      <c r="AG21" s="180"/>
      <c r="AH21" s="6">
        <f t="shared" si="14"/>
        <v>4.9000000000000004</v>
      </c>
      <c r="AI21" s="7">
        <f t="shared" si="15"/>
        <v>4.9000000000000004</v>
      </c>
      <c r="AJ21" s="791" t="str">
        <f t="shared" si="16"/>
        <v>4.9</v>
      </c>
      <c r="AK21" s="10" t="str">
        <f t="shared" si="17"/>
        <v>D</v>
      </c>
      <c r="AL21" s="8">
        <f t="shared" si="18"/>
        <v>1</v>
      </c>
      <c r="AM21" s="8" t="str">
        <f t="shared" si="19"/>
        <v>1.0</v>
      </c>
      <c r="AN21" s="183">
        <v>3</v>
      </c>
      <c r="AO21" s="110">
        <v>3</v>
      </c>
      <c r="AP21" s="178">
        <v>6.3</v>
      </c>
      <c r="AQ21" s="346">
        <v>7</v>
      </c>
      <c r="AR21" s="342"/>
      <c r="AS21" s="6">
        <f t="shared" si="20"/>
        <v>6.7</v>
      </c>
      <c r="AT21" s="7">
        <f t="shared" si="21"/>
        <v>6.7</v>
      </c>
      <c r="AU21" s="791" t="str">
        <f t="shared" si="22"/>
        <v>6.7</v>
      </c>
      <c r="AV21" s="10" t="str">
        <f t="shared" si="23"/>
        <v>C+</v>
      </c>
      <c r="AW21" s="8">
        <f t="shared" si="24"/>
        <v>2.5</v>
      </c>
      <c r="AX21" s="8" t="str">
        <f t="shared" si="25"/>
        <v>2.5</v>
      </c>
      <c r="AY21" s="12">
        <v>4</v>
      </c>
      <c r="AZ21" s="110">
        <v>4</v>
      </c>
      <c r="BA21" s="286">
        <v>6.7</v>
      </c>
      <c r="BB21" s="245">
        <v>9</v>
      </c>
      <c r="BC21" s="245"/>
      <c r="BD21" s="6">
        <f t="shared" si="26"/>
        <v>8.1</v>
      </c>
      <c r="BE21" s="7">
        <f t="shared" si="27"/>
        <v>8.1</v>
      </c>
      <c r="BF21" s="791" t="str">
        <f t="shared" si="28"/>
        <v>8.1</v>
      </c>
      <c r="BG21" s="10" t="str">
        <f t="shared" si="29"/>
        <v>B+</v>
      </c>
      <c r="BH21" s="8">
        <f t="shared" si="30"/>
        <v>3.5</v>
      </c>
      <c r="BI21" s="8" t="str">
        <f t="shared" si="31"/>
        <v>3.5</v>
      </c>
      <c r="BJ21" s="183">
        <v>3</v>
      </c>
      <c r="BK21" s="110">
        <v>3</v>
      </c>
      <c r="BL21" s="247">
        <v>6.8</v>
      </c>
      <c r="BM21" s="335">
        <v>5</v>
      </c>
      <c r="BN21" s="335"/>
      <c r="BO21" s="6">
        <f t="shared" si="32"/>
        <v>5.7</v>
      </c>
      <c r="BP21" s="7">
        <f t="shared" si="33"/>
        <v>5.7</v>
      </c>
      <c r="BQ21" s="791" t="str">
        <f t="shared" si="34"/>
        <v>5.7</v>
      </c>
      <c r="BR21" s="10" t="str">
        <f t="shared" si="35"/>
        <v>C</v>
      </c>
      <c r="BS21" s="8">
        <f t="shared" si="36"/>
        <v>2</v>
      </c>
      <c r="BT21" s="8" t="str">
        <f t="shared" si="37"/>
        <v>2.0</v>
      </c>
      <c r="BU21" s="183">
        <v>2</v>
      </c>
      <c r="BV21" s="110">
        <v>2</v>
      </c>
      <c r="BW21" s="243">
        <v>7.7</v>
      </c>
      <c r="BX21" s="334">
        <v>8</v>
      </c>
      <c r="BY21" s="334"/>
      <c r="BZ21" s="6">
        <f t="shared" si="38"/>
        <v>7.9</v>
      </c>
      <c r="CA21" s="7">
        <f t="shared" si="39"/>
        <v>7.9</v>
      </c>
      <c r="CB21" s="791" t="str">
        <f t="shared" si="40"/>
        <v>7.9</v>
      </c>
      <c r="CC21" s="10" t="str">
        <f t="shared" si="41"/>
        <v>B</v>
      </c>
      <c r="CD21" s="8">
        <f t="shared" si="42"/>
        <v>3</v>
      </c>
      <c r="CE21" s="8" t="str">
        <f t="shared" si="43"/>
        <v>3.0</v>
      </c>
      <c r="CF21" s="12">
        <v>2</v>
      </c>
      <c r="CG21" s="110">
        <v>2</v>
      </c>
      <c r="CH21" s="316">
        <v>6.7</v>
      </c>
      <c r="CI21" s="334">
        <v>6</v>
      </c>
      <c r="CJ21" s="334"/>
      <c r="CK21" s="6">
        <f t="shared" si="44"/>
        <v>6.3</v>
      </c>
      <c r="CL21" s="7">
        <f t="shared" si="45"/>
        <v>6.3</v>
      </c>
      <c r="CM21" s="791" t="str">
        <f t="shared" si="46"/>
        <v>6.3</v>
      </c>
      <c r="CN21" s="10" t="str">
        <f t="shared" si="47"/>
        <v>C</v>
      </c>
      <c r="CO21" s="8">
        <f t="shared" si="48"/>
        <v>2</v>
      </c>
      <c r="CP21" s="8" t="str">
        <f t="shared" si="49"/>
        <v>2.0</v>
      </c>
      <c r="CQ21" s="12">
        <v>3</v>
      </c>
      <c r="CR21" s="110">
        <v>3</v>
      </c>
      <c r="CS21" s="365">
        <f t="shared" si="50"/>
        <v>19</v>
      </c>
      <c r="CT21" s="363">
        <f t="shared" si="51"/>
        <v>2.2894736842105261</v>
      </c>
      <c r="CU21" s="355" t="str">
        <f t="shared" si="52"/>
        <v>2.29</v>
      </c>
      <c r="CV21" s="356" t="str">
        <f t="shared" si="53"/>
        <v>Lên lớp</v>
      </c>
      <c r="CW21" s="357">
        <f t="shared" si="54"/>
        <v>19</v>
      </c>
      <c r="CX21" s="358">
        <f t="shared" si="55"/>
        <v>2.2894736842105261</v>
      </c>
      <c r="CY21" s="356" t="str">
        <f t="shared" si="56"/>
        <v>Lên lớp</v>
      </c>
      <c r="DA21" s="285">
        <v>7.4</v>
      </c>
      <c r="DB21" s="244">
        <v>7</v>
      </c>
      <c r="DC21" s="244"/>
      <c r="DD21" s="6">
        <f t="shared" si="57"/>
        <v>7.2</v>
      </c>
      <c r="DE21" s="7">
        <f t="shared" si="58"/>
        <v>7.2</v>
      </c>
      <c r="DF21" s="791" t="str">
        <f t="shared" si="59"/>
        <v>7.2</v>
      </c>
      <c r="DG21" s="10" t="str">
        <f t="shared" si="60"/>
        <v>B</v>
      </c>
      <c r="DH21" s="8">
        <f t="shared" si="61"/>
        <v>3</v>
      </c>
      <c r="DI21" s="8" t="str">
        <f t="shared" si="62"/>
        <v>3.0</v>
      </c>
      <c r="DJ21" s="12">
        <v>4</v>
      </c>
      <c r="DK21" s="110">
        <v>4</v>
      </c>
      <c r="DL21" s="243">
        <v>8</v>
      </c>
      <c r="DM21" s="334">
        <v>5</v>
      </c>
      <c r="DN21" s="334"/>
      <c r="DO21" s="6">
        <f t="shared" si="63"/>
        <v>6.2</v>
      </c>
      <c r="DP21" s="7">
        <f t="shared" si="64"/>
        <v>6.2</v>
      </c>
      <c r="DQ21" s="791" t="str">
        <f t="shared" si="65"/>
        <v>6.2</v>
      </c>
      <c r="DR21" s="10" t="str">
        <f t="shared" si="66"/>
        <v>C</v>
      </c>
      <c r="DS21" s="8">
        <f t="shared" si="67"/>
        <v>2</v>
      </c>
      <c r="DT21" s="8" t="str">
        <f t="shared" si="68"/>
        <v>2.0</v>
      </c>
      <c r="DU21" s="12">
        <v>2</v>
      </c>
      <c r="DV21" s="110">
        <v>2</v>
      </c>
      <c r="DW21" s="243">
        <v>7.7</v>
      </c>
      <c r="DX21" s="244">
        <v>4</v>
      </c>
      <c r="DY21" s="244"/>
      <c r="DZ21" s="6">
        <f t="shared" si="69"/>
        <v>5.5</v>
      </c>
      <c r="EA21" s="7">
        <f t="shared" si="70"/>
        <v>5.5</v>
      </c>
      <c r="EB21" s="791" t="str">
        <f t="shared" si="71"/>
        <v>5.5</v>
      </c>
      <c r="EC21" s="10" t="str">
        <f t="shared" si="72"/>
        <v>C</v>
      </c>
      <c r="ED21" s="8">
        <f t="shared" si="73"/>
        <v>2</v>
      </c>
      <c r="EE21" s="8" t="str">
        <f t="shared" si="74"/>
        <v>2.0</v>
      </c>
      <c r="EF21" s="12">
        <v>2</v>
      </c>
      <c r="EG21" s="110">
        <v>2</v>
      </c>
      <c r="EH21" s="243">
        <v>7.1</v>
      </c>
      <c r="EI21" s="244">
        <v>6</v>
      </c>
      <c r="EJ21" s="244"/>
      <c r="EK21" s="6">
        <f t="shared" si="75"/>
        <v>6.4</v>
      </c>
      <c r="EL21" s="7">
        <f t="shared" si="76"/>
        <v>6.4</v>
      </c>
      <c r="EM21" s="791" t="str">
        <f t="shared" si="77"/>
        <v>6.4</v>
      </c>
      <c r="EN21" s="10" t="str">
        <f t="shared" si="78"/>
        <v>C</v>
      </c>
      <c r="EO21" s="8">
        <f t="shared" si="79"/>
        <v>2</v>
      </c>
      <c r="EP21" s="8" t="str">
        <f t="shared" si="80"/>
        <v>2.0</v>
      </c>
      <c r="EQ21" s="12">
        <v>4</v>
      </c>
      <c r="ER21" s="110">
        <v>4</v>
      </c>
      <c r="ES21" s="285">
        <v>7</v>
      </c>
      <c r="ET21" s="244">
        <v>7</v>
      </c>
      <c r="EU21" s="244"/>
      <c r="EV21" s="6">
        <f t="shared" si="81"/>
        <v>7</v>
      </c>
      <c r="EW21" s="7">
        <f t="shared" si="82"/>
        <v>7</v>
      </c>
      <c r="EX21" s="791" t="str">
        <f t="shared" si="83"/>
        <v>7.0</v>
      </c>
      <c r="EY21" s="10" t="str">
        <f t="shared" si="84"/>
        <v>B</v>
      </c>
      <c r="EZ21" s="8">
        <f t="shared" si="85"/>
        <v>3</v>
      </c>
      <c r="FA21" s="8" t="str">
        <f t="shared" si="86"/>
        <v>3.0</v>
      </c>
      <c r="FB21" s="12">
        <v>2</v>
      </c>
      <c r="FC21" s="110">
        <v>2</v>
      </c>
      <c r="FD21" s="243">
        <v>7.8</v>
      </c>
      <c r="FE21" s="334">
        <v>7</v>
      </c>
      <c r="FF21" s="20"/>
      <c r="FG21" s="6">
        <f t="shared" si="87"/>
        <v>7.3</v>
      </c>
      <c r="FH21" s="7">
        <f t="shared" si="88"/>
        <v>7.3</v>
      </c>
      <c r="FI21" s="791" t="str">
        <f t="shared" si="89"/>
        <v>7.3</v>
      </c>
      <c r="FJ21" s="10" t="str">
        <f t="shared" si="90"/>
        <v>B</v>
      </c>
      <c r="FK21" s="8">
        <f t="shared" si="91"/>
        <v>3</v>
      </c>
      <c r="FL21" s="8" t="str">
        <f t="shared" si="92"/>
        <v>3.0</v>
      </c>
      <c r="FM21" s="12">
        <v>2</v>
      </c>
      <c r="FN21" s="110">
        <v>2</v>
      </c>
      <c r="FO21" s="243">
        <v>7.7</v>
      </c>
      <c r="FP21" s="244">
        <v>7</v>
      </c>
      <c r="FQ21" s="244"/>
      <c r="FR21" s="6">
        <f t="shared" si="93"/>
        <v>7.3</v>
      </c>
      <c r="FS21" s="7">
        <f t="shared" si="94"/>
        <v>7.3</v>
      </c>
      <c r="FT21" s="791" t="str">
        <f t="shared" si="95"/>
        <v>7.3</v>
      </c>
      <c r="FU21" s="10" t="str">
        <f t="shared" si="96"/>
        <v>B</v>
      </c>
      <c r="FV21" s="8">
        <f t="shared" si="97"/>
        <v>3</v>
      </c>
      <c r="FW21" s="8" t="str">
        <f t="shared" si="98"/>
        <v>3.0</v>
      </c>
      <c r="FX21" s="12">
        <v>2</v>
      </c>
      <c r="FY21" s="110">
        <v>2</v>
      </c>
      <c r="FZ21" s="243">
        <v>7.6</v>
      </c>
      <c r="GA21" s="244">
        <v>7</v>
      </c>
      <c r="GB21" s="244"/>
      <c r="GC21" s="6">
        <f t="shared" si="99"/>
        <v>7.2</v>
      </c>
      <c r="GD21" s="7">
        <f t="shared" si="100"/>
        <v>7.2</v>
      </c>
      <c r="GE21" s="791" t="str">
        <f t="shared" si="101"/>
        <v>7.2</v>
      </c>
      <c r="GF21" s="10" t="str">
        <f t="shared" si="102"/>
        <v>B</v>
      </c>
      <c r="GG21" s="8">
        <f t="shared" si="103"/>
        <v>3</v>
      </c>
      <c r="GH21" s="8" t="str">
        <f t="shared" si="104"/>
        <v>3.0</v>
      </c>
      <c r="GI21" s="12">
        <v>2</v>
      </c>
      <c r="GJ21" s="110">
        <v>2</v>
      </c>
      <c r="GK21" s="365">
        <f t="shared" si="105"/>
        <v>20</v>
      </c>
      <c r="GL21" s="354">
        <f t="shared" si="106"/>
        <v>2.6</v>
      </c>
      <c r="GM21" s="355" t="str">
        <f t="shared" si="107"/>
        <v>2.60</v>
      </c>
      <c r="GN21" s="344" t="str">
        <f t="shared" si="108"/>
        <v>Lên lớp</v>
      </c>
      <c r="GO21" s="559">
        <f t="shared" si="109"/>
        <v>39</v>
      </c>
      <c r="GP21" s="354">
        <f t="shared" si="110"/>
        <v>2.4487179487179489</v>
      </c>
      <c r="GQ21" s="355" t="str">
        <f t="shared" si="111"/>
        <v>2.45</v>
      </c>
      <c r="GR21" s="675">
        <f t="shared" si="112"/>
        <v>39</v>
      </c>
      <c r="GS21" s="789">
        <f t="shared" si="118"/>
        <v>6.6487179487179491</v>
      </c>
      <c r="GT21" s="561">
        <f t="shared" si="113"/>
        <v>2.4487179487179489</v>
      </c>
      <c r="GU21" s="678" t="str">
        <f t="shared" si="114"/>
        <v>Lên lớp</v>
      </c>
      <c r="GV21" s="113"/>
      <c r="GW21" s="706">
        <v>8</v>
      </c>
      <c r="GX21" s="420">
        <v>9</v>
      </c>
      <c r="GY21" s="420"/>
      <c r="GZ21" s="6">
        <f t="shared" si="119"/>
        <v>8.6</v>
      </c>
      <c r="HA21" s="104">
        <f t="shared" si="120"/>
        <v>8.6</v>
      </c>
      <c r="HB21" s="784" t="str">
        <f t="shared" si="121"/>
        <v>8.6</v>
      </c>
      <c r="HC21" s="540" t="str">
        <f t="shared" si="122"/>
        <v>A</v>
      </c>
      <c r="HD21" s="539">
        <f t="shared" si="123"/>
        <v>4</v>
      </c>
      <c r="HE21" s="539" t="str">
        <f t="shared" si="124"/>
        <v>4.0</v>
      </c>
      <c r="HF21" s="12">
        <v>2</v>
      </c>
      <c r="HG21" s="110">
        <v>2</v>
      </c>
      <c r="HH21" s="706">
        <v>8.1999999999999993</v>
      </c>
      <c r="HI21" s="699">
        <v>7</v>
      </c>
      <c r="HJ21" s="699"/>
      <c r="HK21" s="6">
        <f t="shared" si="125"/>
        <v>7.5</v>
      </c>
      <c r="HL21" s="104">
        <f t="shared" si="126"/>
        <v>7.5</v>
      </c>
      <c r="HM21" s="784" t="str">
        <f t="shared" si="127"/>
        <v>7.5</v>
      </c>
      <c r="HN21" s="540" t="str">
        <f t="shared" si="128"/>
        <v>B</v>
      </c>
      <c r="HO21" s="539">
        <f t="shared" si="129"/>
        <v>3</v>
      </c>
      <c r="HP21" s="539" t="str">
        <f t="shared" si="130"/>
        <v>3.0</v>
      </c>
      <c r="HQ21" s="12">
        <v>3</v>
      </c>
      <c r="HR21" s="110">
        <v>3</v>
      </c>
      <c r="HS21" s="316">
        <v>8.6</v>
      </c>
      <c r="HT21" s="834">
        <v>10</v>
      </c>
      <c r="HU21" s="420"/>
      <c r="HV21" s="6">
        <f t="shared" si="131"/>
        <v>9.4</v>
      </c>
      <c r="HW21" s="104">
        <f t="shared" si="132"/>
        <v>9.4</v>
      </c>
      <c r="HX21" s="784" t="str">
        <f t="shared" si="133"/>
        <v>9.4</v>
      </c>
      <c r="HY21" s="540" t="str">
        <f t="shared" si="134"/>
        <v>A</v>
      </c>
      <c r="HZ21" s="539">
        <f t="shared" si="135"/>
        <v>4</v>
      </c>
      <c r="IA21" s="539" t="str">
        <f t="shared" si="136"/>
        <v>4.0</v>
      </c>
      <c r="IB21" s="12">
        <v>2</v>
      </c>
      <c r="IC21" s="110">
        <v>2</v>
      </c>
      <c r="ID21" s="706">
        <v>7.4</v>
      </c>
      <c r="IE21" s="420">
        <v>7</v>
      </c>
      <c r="IF21" s="420"/>
      <c r="IG21" s="6">
        <f t="shared" si="137"/>
        <v>7.2</v>
      </c>
      <c r="IH21" s="104">
        <f t="shared" si="138"/>
        <v>7.2</v>
      </c>
      <c r="II21" s="784" t="str">
        <f t="shared" si="139"/>
        <v>7.2</v>
      </c>
      <c r="IJ21" s="540" t="str">
        <f t="shared" si="140"/>
        <v>B</v>
      </c>
      <c r="IK21" s="539">
        <f t="shared" si="141"/>
        <v>3</v>
      </c>
      <c r="IL21" s="539" t="str">
        <f t="shared" si="142"/>
        <v>3.0</v>
      </c>
      <c r="IM21" s="12">
        <v>4</v>
      </c>
      <c r="IN21" s="110">
        <v>4</v>
      </c>
      <c r="IO21" s="316">
        <v>7.8</v>
      </c>
      <c r="IP21" s="420">
        <v>8</v>
      </c>
      <c r="IQ21" s="420"/>
      <c r="IR21" s="6">
        <f t="shared" si="143"/>
        <v>7.9</v>
      </c>
      <c r="IS21" s="104">
        <f t="shared" si="144"/>
        <v>7.9</v>
      </c>
      <c r="IT21" s="784" t="str">
        <f t="shared" si="145"/>
        <v>7.9</v>
      </c>
      <c r="IU21" s="540" t="str">
        <f t="shared" si="146"/>
        <v>B</v>
      </c>
      <c r="IV21" s="539">
        <f t="shared" si="147"/>
        <v>3</v>
      </c>
      <c r="IW21" s="539" t="str">
        <f t="shared" si="148"/>
        <v>3.0</v>
      </c>
      <c r="IX21" s="12">
        <v>2</v>
      </c>
      <c r="IY21" s="110">
        <v>2</v>
      </c>
      <c r="IZ21" s="706">
        <v>8</v>
      </c>
      <c r="JA21" s="699">
        <v>8</v>
      </c>
      <c r="JB21" s="699"/>
      <c r="JC21" s="6">
        <f t="shared" si="149"/>
        <v>8</v>
      </c>
      <c r="JD21" s="104">
        <f t="shared" si="150"/>
        <v>8</v>
      </c>
      <c r="JE21" s="784" t="str">
        <f t="shared" si="151"/>
        <v>8.0</v>
      </c>
      <c r="JF21" s="540" t="str">
        <f t="shared" si="152"/>
        <v>B+</v>
      </c>
      <c r="JG21" s="539">
        <f t="shared" si="153"/>
        <v>3.5</v>
      </c>
      <c r="JH21" s="539" t="str">
        <f t="shared" si="154"/>
        <v>3.5</v>
      </c>
      <c r="JI21" s="12">
        <v>2</v>
      </c>
      <c r="JJ21" s="110">
        <v>2</v>
      </c>
      <c r="JK21" s="316">
        <v>7</v>
      </c>
      <c r="JL21" s="420">
        <v>5</v>
      </c>
      <c r="JM21" s="420"/>
      <c r="JN21" s="6">
        <f t="shared" si="155"/>
        <v>5.8</v>
      </c>
      <c r="JO21" s="104">
        <f t="shared" si="156"/>
        <v>5.8</v>
      </c>
      <c r="JP21" s="784" t="str">
        <f t="shared" si="157"/>
        <v>5.8</v>
      </c>
      <c r="JQ21" s="540" t="str">
        <f t="shared" si="158"/>
        <v>C</v>
      </c>
      <c r="JR21" s="539">
        <f t="shared" si="159"/>
        <v>2</v>
      </c>
      <c r="JS21" s="539" t="str">
        <f t="shared" si="160"/>
        <v>2.0</v>
      </c>
      <c r="JT21" s="12">
        <v>3</v>
      </c>
      <c r="JU21" s="110">
        <v>3</v>
      </c>
      <c r="JV21" s="706">
        <v>8</v>
      </c>
      <c r="JW21" s="699">
        <v>8</v>
      </c>
      <c r="JX21" s="699"/>
      <c r="JY21" s="900">
        <f t="shared" si="161"/>
        <v>8</v>
      </c>
      <c r="JZ21" s="902">
        <f t="shared" si="162"/>
        <v>8</v>
      </c>
      <c r="KA21" s="904" t="str">
        <f t="shared" si="163"/>
        <v>8.0</v>
      </c>
      <c r="KB21" s="906" t="str">
        <f t="shared" si="164"/>
        <v>B+</v>
      </c>
      <c r="KC21" s="908">
        <f t="shared" si="165"/>
        <v>3.5</v>
      </c>
      <c r="KD21" s="908" t="str">
        <f t="shared" si="166"/>
        <v>3.5</v>
      </c>
      <c r="KE21" s="729">
        <v>2</v>
      </c>
      <c r="KF21" s="910">
        <v>2</v>
      </c>
      <c r="KG21" s="920">
        <f t="shared" si="167"/>
        <v>20</v>
      </c>
      <c r="KH21" s="922">
        <f t="shared" si="168"/>
        <v>3.15</v>
      </c>
      <c r="KI21" s="924" t="str">
        <f t="shared" si="169"/>
        <v>3.15</v>
      </c>
      <c r="KJ21" s="928" t="str">
        <f t="shared" si="170"/>
        <v>Lên lớp</v>
      </c>
      <c r="KK21" s="931">
        <f t="shared" si="171"/>
        <v>59</v>
      </c>
      <c r="KL21" s="922">
        <f t="shared" si="172"/>
        <v>2.6864406779661016</v>
      </c>
      <c r="KM21" s="924" t="str">
        <f t="shared" si="173"/>
        <v>2.69</v>
      </c>
      <c r="KN21" s="932">
        <f t="shared" si="174"/>
        <v>20</v>
      </c>
      <c r="KO21" s="840">
        <f t="shared" si="175"/>
        <v>7.625</v>
      </c>
      <c r="KP21" s="933">
        <f t="shared" si="176"/>
        <v>3.15</v>
      </c>
      <c r="KQ21" s="934">
        <f t="shared" si="177"/>
        <v>59</v>
      </c>
      <c r="KR21" s="935">
        <f t="shared" si="178"/>
        <v>6.9796610169491524</v>
      </c>
      <c r="KS21" s="936">
        <f t="shared" si="179"/>
        <v>2.6864406779661016</v>
      </c>
      <c r="KT21" s="928" t="str">
        <f t="shared" si="180"/>
        <v>Lên lớp</v>
      </c>
      <c r="KU21" s="712"/>
      <c r="KV21" s="706">
        <v>6.6</v>
      </c>
      <c r="KW21" s="420">
        <v>5</v>
      </c>
      <c r="KX21" s="420"/>
      <c r="KY21" s="900">
        <f t="shared" si="181"/>
        <v>5.6</v>
      </c>
      <c r="KZ21" s="902">
        <f t="shared" si="182"/>
        <v>5.6</v>
      </c>
      <c r="LA21" s="904" t="str">
        <f t="shared" si="183"/>
        <v>5.6</v>
      </c>
      <c r="LB21" s="906" t="str">
        <f t="shared" si="184"/>
        <v>C</v>
      </c>
      <c r="LC21" s="908">
        <f t="shared" si="185"/>
        <v>2</v>
      </c>
      <c r="LD21" s="908" t="str">
        <f t="shared" si="186"/>
        <v>2.0</v>
      </c>
      <c r="LE21" s="729">
        <v>2</v>
      </c>
      <c r="LF21" s="910">
        <v>2</v>
      </c>
      <c r="LG21" s="848">
        <v>7.8</v>
      </c>
      <c r="LH21" s="420">
        <v>8</v>
      </c>
      <c r="LI21" s="420"/>
      <c r="LJ21" s="900">
        <f t="shared" si="187"/>
        <v>7.9</v>
      </c>
      <c r="LK21" s="902">
        <f t="shared" si="188"/>
        <v>7.9</v>
      </c>
      <c r="LL21" s="904" t="str">
        <f t="shared" si="189"/>
        <v>7.9</v>
      </c>
      <c r="LM21" s="906" t="str">
        <f t="shared" si="190"/>
        <v>B</v>
      </c>
      <c r="LN21" s="908">
        <f t="shared" si="191"/>
        <v>3</v>
      </c>
      <c r="LO21" s="908" t="str">
        <f t="shared" si="192"/>
        <v>3.0</v>
      </c>
      <c r="LP21" s="729">
        <v>2</v>
      </c>
      <c r="LQ21" s="910">
        <v>2</v>
      </c>
      <c r="LR21" s="1111">
        <v>8.6999999999999993</v>
      </c>
      <c r="LS21" s="420">
        <v>7</v>
      </c>
      <c r="LT21" s="420"/>
      <c r="LU21" s="900">
        <f t="shared" si="193"/>
        <v>7.7</v>
      </c>
      <c r="LV21" s="902">
        <f t="shared" si="194"/>
        <v>7.7</v>
      </c>
      <c r="LW21" s="1043" t="str">
        <f t="shared" si="195"/>
        <v>7.7</v>
      </c>
      <c r="LX21" s="906" t="str">
        <f t="shared" si="196"/>
        <v>B</v>
      </c>
      <c r="LY21" s="908">
        <f t="shared" si="197"/>
        <v>3</v>
      </c>
      <c r="LZ21" s="908" t="str">
        <f t="shared" si="198"/>
        <v>3.0</v>
      </c>
      <c r="MA21" s="729">
        <v>3</v>
      </c>
      <c r="MB21" s="910">
        <v>3</v>
      </c>
      <c r="MC21" s="1115">
        <v>8</v>
      </c>
      <c r="MD21" s="297">
        <v>7.7</v>
      </c>
      <c r="ME21" s="420"/>
      <c r="MF21" s="900">
        <f t="shared" si="199"/>
        <v>7.8</v>
      </c>
      <c r="MG21" s="902">
        <f t="shared" si="200"/>
        <v>7.8</v>
      </c>
      <c r="MH21" s="1043" t="str">
        <f t="shared" si="201"/>
        <v>7.8</v>
      </c>
      <c r="MI21" s="906" t="str">
        <f t="shared" si="202"/>
        <v>B</v>
      </c>
      <c r="MJ21" s="908">
        <f t="shared" si="203"/>
        <v>3</v>
      </c>
      <c r="MK21" s="908" t="str">
        <f t="shared" si="204"/>
        <v>3.0</v>
      </c>
      <c r="ML21" s="729">
        <v>2</v>
      </c>
      <c r="MM21" s="910">
        <v>2</v>
      </c>
      <c r="MN21" s="706">
        <v>7.4</v>
      </c>
      <c r="MO21" s="420">
        <v>5</v>
      </c>
      <c r="MP21" s="420"/>
      <c r="MQ21" s="900">
        <f t="shared" si="205"/>
        <v>6</v>
      </c>
      <c r="MR21" s="902">
        <f t="shared" si="206"/>
        <v>6</v>
      </c>
      <c r="MS21" s="904" t="str">
        <f t="shared" si="207"/>
        <v>6.0</v>
      </c>
      <c r="MT21" s="906" t="str">
        <f t="shared" si="115"/>
        <v>C</v>
      </c>
      <c r="MU21" s="908">
        <f t="shared" si="116"/>
        <v>2</v>
      </c>
      <c r="MV21" s="908" t="str">
        <f t="shared" si="117"/>
        <v>2.0</v>
      </c>
      <c r="MW21" s="729">
        <v>2</v>
      </c>
      <c r="MX21" s="910">
        <v>2</v>
      </c>
      <c r="MY21" s="706">
        <v>8</v>
      </c>
      <c r="MZ21" s="420">
        <v>7</v>
      </c>
      <c r="NA21" s="297"/>
      <c r="NB21" s="900">
        <f t="shared" si="208"/>
        <v>7.4</v>
      </c>
      <c r="NC21" s="902">
        <f t="shared" si="209"/>
        <v>7.4</v>
      </c>
      <c r="ND21" s="1043" t="str">
        <f t="shared" si="210"/>
        <v>7.4</v>
      </c>
      <c r="NE21" s="906" t="str">
        <f t="shared" si="211"/>
        <v>B</v>
      </c>
      <c r="NF21" s="908">
        <f t="shared" si="212"/>
        <v>3</v>
      </c>
      <c r="NG21" s="908" t="str">
        <f t="shared" si="213"/>
        <v>3.0</v>
      </c>
      <c r="NH21" s="729">
        <v>4</v>
      </c>
      <c r="NI21" s="910">
        <v>4</v>
      </c>
      <c r="NJ21" s="1069">
        <f t="shared" si="214"/>
        <v>15</v>
      </c>
      <c r="NK21" s="1070">
        <f t="shared" si="215"/>
        <v>2.7333333333333334</v>
      </c>
      <c r="NL21" s="1071" t="str">
        <f t="shared" si="216"/>
        <v>2.73</v>
      </c>
      <c r="NM21" s="1072" t="str">
        <f t="shared" si="217"/>
        <v>Lên lớp</v>
      </c>
      <c r="NN21" s="1073">
        <f t="shared" si="218"/>
        <v>74</v>
      </c>
      <c r="NO21" s="1070">
        <f t="shared" si="219"/>
        <v>2.6959459459459461</v>
      </c>
      <c r="NP21" s="1071" t="str">
        <f t="shared" si="220"/>
        <v>2.70</v>
      </c>
      <c r="NQ21" s="1074">
        <f t="shared" si="221"/>
        <v>15</v>
      </c>
      <c r="NR21" s="1075">
        <f t="shared" si="222"/>
        <v>2.7333333333333334</v>
      </c>
      <c r="NS21" s="1075">
        <f t="shared" si="223"/>
        <v>7.1533333333333342</v>
      </c>
      <c r="NT21" s="1076">
        <f t="shared" si="224"/>
        <v>74</v>
      </c>
      <c r="NU21" s="1079">
        <f t="shared" si="225"/>
        <v>7.0148648648648653</v>
      </c>
      <c r="NV21" s="1077">
        <f t="shared" si="226"/>
        <v>2.6959459459459461</v>
      </c>
      <c r="NW21" s="1072" t="str">
        <f t="shared" si="227"/>
        <v>Lên lớp</v>
      </c>
      <c r="NY21" s="1516">
        <v>8</v>
      </c>
      <c r="NZ21" s="1517">
        <v>7.5</v>
      </c>
      <c r="OA21" s="1335"/>
      <c r="OB21" s="1413">
        <f t="shared" si="228"/>
        <v>7.7</v>
      </c>
      <c r="OC21" s="1414">
        <f t="shared" si="229"/>
        <v>7.7</v>
      </c>
      <c r="OD21" s="1609" t="str">
        <f t="shared" si="230"/>
        <v>7.7</v>
      </c>
      <c r="OE21" s="1416" t="str">
        <f t="shared" si="231"/>
        <v>B</v>
      </c>
      <c r="OF21" s="1417">
        <f t="shared" si="232"/>
        <v>3</v>
      </c>
      <c r="OG21" s="1417" t="str">
        <f t="shared" si="233"/>
        <v>3.0</v>
      </c>
      <c r="OH21" s="1419">
        <v>6</v>
      </c>
      <c r="OI21" s="1610">
        <v>6</v>
      </c>
      <c r="OJ21" s="1337">
        <v>8</v>
      </c>
      <c r="OK21" s="1335">
        <v>8</v>
      </c>
      <c r="OL21" s="1634">
        <f t="shared" si="234"/>
        <v>8</v>
      </c>
      <c r="OM21" s="1635" t="str">
        <f t="shared" si="235"/>
        <v>8.0</v>
      </c>
      <c r="ON21" s="1636" t="str">
        <f t="shared" si="236"/>
        <v>B+</v>
      </c>
      <c r="OO21" s="1637">
        <f t="shared" si="237"/>
        <v>3.5</v>
      </c>
      <c r="OP21" s="1637" t="str">
        <f t="shared" si="238"/>
        <v>3.5</v>
      </c>
      <c r="OQ21" s="1638">
        <v>5</v>
      </c>
      <c r="OR21" s="1610">
        <v>5</v>
      </c>
      <c r="OS21" s="1511">
        <f t="shared" si="239"/>
        <v>11</v>
      </c>
      <c r="OT21" s="1070">
        <f t="shared" si="240"/>
        <v>3.2272727272727271</v>
      </c>
    </row>
    <row r="22" spans="1:410" ht="21.75" customHeight="1" x14ac:dyDescent="0.25">
      <c r="A22" s="33">
        <v>26</v>
      </c>
      <c r="B22" s="33" t="s">
        <v>471</v>
      </c>
      <c r="C22" s="24" t="s">
        <v>564</v>
      </c>
      <c r="D22" s="26" t="s">
        <v>565</v>
      </c>
      <c r="E22" s="957" t="s">
        <v>566</v>
      </c>
      <c r="F22" s="27"/>
      <c r="G22" s="35">
        <v>36987</v>
      </c>
      <c r="H22" s="21" t="s">
        <v>34</v>
      </c>
      <c r="I22" s="215" t="s">
        <v>84</v>
      </c>
      <c r="J22" s="118">
        <v>6</v>
      </c>
      <c r="K22" s="1329" t="str">
        <f t="shared" si="0"/>
        <v>6.0</v>
      </c>
      <c r="L22" s="10" t="str">
        <f t="shared" si="1"/>
        <v>C</v>
      </c>
      <c r="M22" s="8">
        <f t="shared" si="2"/>
        <v>2</v>
      </c>
      <c r="N22" s="208" t="str">
        <f t="shared" si="3"/>
        <v>2.0</v>
      </c>
      <c r="O22" s="257">
        <v>7</v>
      </c>
      <c r="P22" s="1329" t="str">
        <f t="shared" si="4"/>
        <v>7.0</v>
      </c>
      <c r="Q22" s="10" t="str">
        <f t="shared" si="5"/>
        <v>B</v>
      </c>
      <c r="R22" s="8">
        <f t="shared" si="6"/>
        <v>3</v>
      </c>
      <c r="S22" s="208" t="str">
        <f t="shared" si="7"/>
        <v>3.0</v>
      </c>
      <c r="T22" s="313">
        <v>5.6</v>
      </c>
      <c r="U22" s="244">
        <v>6</v>
      </c>
      <c r="V22" s="20"/>
      <c r="W22" s="6">
        <f t="shared" si="8"/>
        <v>5.8</v>
      </c>
      <c r="X22" s="7">
        <f t="shared" si="9"/>
        <v>5.8</v>
      </c>
      <c r="Y22" s="791" t="str">
        <f t="shared" si="10"/>
        <v>5.8</v>
      </c>
      <c r="Z22" s="10" t="str">
        <f t="shared" si="11"/>
        <v>C</v>
      </c>
      <c r="AA22" s="8">
        <f t="shared" si="12"/>
        <v>2</v>
      </c>
      <c r="AB22" s="8" t="str">
        <f t="shared" si="13"/>
        <v>2.0</v>
      </c>
      <c r="AC22" s="183">
        <v>2</v>
      </c>
      <c r="AD22" s="311">
        <v>2</v>
      </c>
      <c r="AE22" s="293">
        <v>6</v>
      </c>
      <c r="AF22" s="21">
        <v>5</v>
      </c>
      <c r="AG22" s="20"/>
      <c r="AH22" s="6">
        <f t="shared" si="14"/>
        <v>5.4</v>
      </c>
      <c r="AI22" s="7">
        <f t="shared" si="15"/>
        <v>5.4</v>
      </c>
      <c r="AJ22" s="791" t="str">
        <f t="shared" si="16"/>
        <v>5.4</v>
      </c>
      <c r="AK22" s="10" t="str">
        <f t="shared" si="17"/>
        <v>D+</v>
      </c>
      <c r="AL22" s="8">
        <f t="shared" si="18"/>
        <v>1.5</v>
      </c>
      <c r="AM22" s="8" t="str">
        <f t="shared" si="19"/>
        <v>1.5</v>
      </c>
      <c r="AN22" s="12">
        <v>3</v>
      </c>
      <c r="AO22" s="110">
        <v>3</v>
      </c>
      <c r="AP22" s="118">
        <v>7.5</v>
      </c>
      <c r="AQ22" s="344">
        <v>7</v>
      </c>
      <c r="AR22" s="244"/>
      <c r="AS22" s="6">
        <f t="shared" si="20"/>
        <v>7.2</v>
      </c>
      <c r="AT22" s="7">
        <f t="shared" si="21"/>
        <v>7.2</v>
      </c>
      <c r="AU22" s="791" t="str">
        <f t="shared" si="22"/>
        <v>7.2</v>
      </c>
      <c r="AV22" s="10" t="str">
        <f t="shared" si="23"/>
        <v>B</v>
      </c>
      <c r="AW22" s="8">
        <f t="shared" si="24"/>
        <v>3</v>
      </c>
      <c r="AX22" s="8" t="str">
        <f t="shared" si="25"/>
        <v>3.0</v>
      </c>
      <c r="AY22" s="12">
        <v>4</v>
      </c>
      <c r="AZ22" s="110">
        <v>4</v>
      </c>
      <c r="BA22" s="285">
        <v>6.1</v>
      </c>
      <c r="BB22" s="244">
        <v>7</v>
      </c>
      <c r="BC22" s="244"/>
      <c r="BD22" s="6">
        <f t="shared" si="26"/>
        <v>6.6</v>
      </c>
      <c r="BE22" s="7">
        <f t="shared" si="27"/>
        <v>6.6</v>
      </c>
      <c r="BF22" s="791" t="str">
        <f t="shared" si="28"/>
        <v>6.6</v>
      </c>
      <c r="BG22" s="10" t="str">
        <f t="shared" si="29"/>
        <v>C+</v>
      </c>
      <c r="BH22" s="8">
        <f t="shared" si="30"/>
        <v>2.5</v>
      </c>
      <c r="BI22" s="8" t="str">
        <f t="shared" si="31"/>
        <v>2.5</v>
      </c>
      <c r="BJ22" s="183">
        <v>3</v>
      </c>
      <c r="BK22" s="110">
        <v>3</v>
      </c>
      <c r="BL22" s="305">
        <v>7.8</v>
      </c>
      <c r="BM22" s="334">
        <v>5</v>
      </c>
      <c r="BN22" s="334"/>
      <c r="BO22" s="6">
        <f t="shared" si="32"/>
        <v>6.1</v>
      </c>
      <c r="BP22" s="7">
        <f t="shared" si="33"/>
        <v>6.1</v>
      </c>
      <c r="BQ22" s="791" t="str">
        <f t="shared" si="34"/>
        <v>6.1</v>
      </c>
      <c r="BR22" s="10" t="str">
        <f t="shared" si="35"/>
        <v>C</v>
      </c>
      <c r="BS22" s="8">
        <f t="shared" si="36"/>
        <v>2</v>
      </c>
      <c r="BT22" s="8" t="str">
        <f t="shared" si="37"/>
        <v>2.0</v>
      </c>
      <c r="BU22" s="183">
        <v>2</v>
      </c>
      <c r="BV22" s="110">
        <v>2</v>
      </c>
      <c r="BW22" s="243">
        <v>7.3</v>
      </c>
      <c r="BX22" s="334">
        <v>9</v>
      </c>
      <c r="BY22" s="334"/>
      <c r="BZ22" s="6">
        <f t="shared" si="38"/>
        <v>8.3000000000000007</v>
      </c>
      <c r="CA22" s="7">
        <f t="shared" si="39"/>
        <v>8.3000000000000007</v>
      </c>
      <c r="CB22" s="791" t="str">
        <f t="shared" si="40"/>
        <v>8.3</v>
      </c>
      <c r="CC22" s="10" t="str">
        <f t="shared" si="41"/>
        <v>B+</v>
      </c>
      <c r="CD22" s="8">
        <f t="shared" si="42"/>
        <v>3.5</v>
      </c>
      <c r="CE22" s="8" t="str">
        <f t="shared" si="43"/>
        <v>3.5</v>
      </c>
      <c r="CF22" s="12">
        <v>2</v>
      </c>
      <c r="CG22" s="110">
        <v>2</v>
      </c>
      <c r="CH22" s="316">
        <v>6.7</v>
      </c>
      <c r="CI22" s="334">
        <v>6</v>
      </c>
      <c r="CJ22" s="334"/>
      <c r="CK22" s="6">
        <f t="shared" si="44"/>
        <v>6.3</v>
      </c>
      <c r="CL22" s="7">
        <f t="shared" si="45"/>
        <v>6.3</v>
      </c>
      <c r="CM22" s="791" t="str">
        <f t="shared" si="46"/>
        <v>6.3</v>
      </c>
      <c r="CN22" s="10" t="str">
        <f t="shared" si="47"/>
        <v>C</v>
      </c>
      <c r="CO22" s="8">
        <f t="shared" si="48"/>
        <v>2</v>
      </c>
      <c r="CP22" s="8" t="str">
        <f t="shared" si="49"/>
        <v>2.0</v>
      </c>
      <c r="CQ22" s="12">
        <v>3</v>
      </c>
      <c r="CR22" s="110">
        <v>3</v>
      </c>
      <c r="CS22" s="365">
        <f t="shared" si="50"/>
        <v>19</v>
      </c>
      <c r="CT22" s="363">
        <f t="shared" si="51"/>
        <v>2.3684210526315788</v>
      </c>
      <c r="CU22" s="355" t="str">
        <f t="shared" si="52"/>
        <v>2.37</v>
      </c>
      <c r="CV22" s="356" t="str">
        <f t="shared" si="53"/>
        <v>Lên lớp</v>
      </c>
      <c r="CW22" s="357">
        <f t="shared" si="54"/>
        <v>19</v>
      </c>
      <c r="CX22" s="358">
        <f t="shared" si="55"/>
        <v>2.3684210526315788</v>
      </c>
      <c r="CY22" s="356" t="str">
        <f t="shared" si="56"/>
        <v>Lên lớp</v>
      </c>
      <c r="DA22" s="285">
        <v>7.5</v>
      </c>
      <c r="DB22" s="244">
        <v>8</v>
      </c>
      <c r="DC22" s="244"/>
      <c r="DD22" s="6">
        <f t="shared" si="57"/>
        <v>7.8</v>
      </c>
      <c r="DE22" s="7">
        <f t="shared" si="58"/>
        <v>7.8</v>
      </c>
      <c r="DF22" s="791" t="str">
        <f t="shared" si="59"/>
        <v>7.8</v>
      </c>
      <c r="DG22" s="10" t="str">
        <f t="shared" si="60"/>
        <v>B</v>
      </c>
      <c r="DH22" s="8">
        <f t="shared" si="61"/>
        <v>3</v>
      </c>
      <c r="DI22" s="8" t="str">
        <f t="shared" si="62"/>
        <v>3.0</v>
      </c>
      <c r="DJ22" s="12">
        <v>4</v>
      </c>
      <c r="DK22" s="110">
        <v>4</v>
      </c>
      <c r="DL22" s="243">
        <v>7.6</v>
      </c>
      <c r="DM22" s="334">
        <v>6</v>
      </c>
      <c r="DN22" s="334"/>
      <c r="DO22" s="6">
        <f t="shared" si="63"/>
        <v>6.6</v>
      </c>
      <c r="DP22" s="7">
        <f t="shared" si="64"/>
        <v>6.6</v>
      </c>
      <c r="DQ22" s="791" t="str">
        <f t="shared" si="65"/>
        <v>6.6</v>
      </c>
      <c r="DR22" s="10" t="str">
        <f t="shared" si="66"/>
        <v>C+</v>
      </c>
      <c r="DS22" s="8">
        <f t="shared" si="67"/>
        <v>2.5</v>
      </c>
      <c r="DT22" s="8" t="str">
        <f t="shared" si="68"/>
        <v>2.5</v>
      </c>
      <c r="DU22" s="12">
        <v>2</v>
      </c>
      <c r="DV22" s="110">
        <v>2</v>
      </c>
      <c r="DW22" s="243">
        <v>8</v>
      </c>
      <c r="DX22" s="244">
        <v>6</v>
      </c>
      <c r="DY22" s="244"/>
      <c r="DZ22" s="6">
        <f t="shared" si="69"/>
        <v>6.8</v>
      </c>
      <c r="EA22" s="7">
        <f t="shared" si="70"/>
        <v>6.8</v>
      </c>
      <c r="EB22" s="791" t="str">
        <f t="shared" si="71"/>
        <v>6.8</v>
      </c>
      <c r="EC22" s="10" t="str">
        <f t="shared" si="72"/>
        <v>C+</v>
      </c>
      <c r="ED22" s="8">
        <f t="shared" si="73"/>
        <v>2.5</v>
      </c>
      <c r="EE22" s="8" t="str">
        <f t="shared" si="74"/>
        <v>2.5</v>
      </c>
      <c r="EF22" s="12">
        <v>2</v>
      </c>
      <c r="EG22" s="110">
        <v>2</v>
      </c>
      <c r="EH22" s="243">
        <v>7.1</v>
      </c>
      <c r="EI22" s="244">
        <v>7</v>
      </c>
      <c r="EJ22" s="244"/>
      <c r="EK22" s="6">
        <f t="shared" si="75"/>
        <v>7</v>
      </c>
      <c r="EL22" s="7">
        <f t="shared" si="76"/>
        <v>7</v>
      </c>
      <c r="EM22" s="791" t="str">
        <f t="shared" si="77"/>
        <v>7.0</v>
      </c>
      <c r="EN22" s="10" t="str">
        <f t="shared" si="78"/>
        <v>B</v>
      </c>
      <c r="EO22" s="8">
        <f t="shared" si="79"/>
        <v>3</v>
      </c>
      <c r="EP22" s="8" t="str">
        <f t="shared" si="80"/>
        <v>3.0</v>
      </c>
      <c r="EQ22" s="12">
        <v>4</v>
      </c>
      <c r="ER22" s="110">
        <v>4</v>
      </c>
      <c r="ES22" s="285">
        <v>5.5</v>
      </c>
      <c r="ET22" s="244">
        <v>5</v>
      </c>
      <c r="EU22" s="244"/>
      <c r="EV22" s="6">
        <f t="shared" si="81"/>
        <v>5.2</v>
      </c>
      <c r="EW22" s="7">
        <f t="shared" si="82"/>
        <v>5.2</v>
      </c>
      <c r="EX22" s="791" t="str">
        <f t="shared" si="83"/>
        <v>5.2</v>
      </c>
      <c r="EY22" s="10" t="str">
        <f t="shared" si="84"/>
        <v>D+</v>
      </c>
      <c r="EZ22" s="8">
        <f t="shared" si="85"/>
        <v>1.5</v>
      </c>
      <c r="FA22" s="8" t="str">
        <f t="shared" si="86"/>
        <v>1.5</v>
      </c>
      <c r="FB22" s="12">
        <v>2</v>
      </c>
      <c r="FC22" s="110">
        <v>2</v>
      </c>
      <c r="FD22" s="243">
        <v>7.2</v>
      </c>
      <c r="FE22" s="334">
        <v>7</v>
      </c>
      <c r="FF22" s="20"/>
      <c r="FG22" s="6">
        <f t="shared" si="87"/>
        <v>7.1</v>
      </c>
      <c r="FH22" s="7">
        <f t="shared" si="88"/>
        <v>7.1</v>
      </c>
      <c r="FI22" s="791" t="str">
        <f t="shared" si="89"/>
        <v>7.1</v>
      </c>
      <c r="FJ22" s="10" t="str">
        <f t="shared" si="90"/>
        <v>B</v>
      </c>
      <c r="FK22" s="8">
        <f t="shared" si="91"/>
        <v>3</v>
      </c>
      <c r="FL22" s="8" t="str">
        <f t="shared" si="92"/>
        <v>3.0</v>
      </c>
      <c r="FM22" s="12">
        <v>2</v>
      </c>
      <c r="FN22" s="110">
        <v>2</v>
      </c>
      <c r="FO22" s="243">
        <v>7.7</v>
      </c>
      <c r="FP22" s="244">
        <v>7</v>
      </c>
      <c r="FQ22" s="244"/>
      <c r="FR22" s="6">
        <f t="shared" si="93"/>
        <v>7.3</v>
      </c>
      <c r="FS22" s="7">
        <f t="shared" si="94"/>
        <v>7.3</v>
      </c>
      <c r="FT22" s="791" t="str">
        <f t="shared" si="95"/>
        <v>7.3</v>
      </c>
      <c r="FU22" s="10" t="str">
        <f t="shared" si="96"/>
        <v>B</v>
      </c>
      <c r="FV22" s="8">
        <f t="shared" si="97"/>
        <v>3</v>
      </c>
      <c r="FW22" s="8" t="str">
        <f t="shared" si="98"/>
        <v>3.0</v>
      </c>
      <c r="FX22" s="12">
        <v>2</v>
      </c>
      <c r="FY22" s="110">
        <v>2</v>
      </c>
      <c r="FZ22" s="243">
        <v>8</v>
      </c>
      <c r="GA22" s="244">
        <v>6</v>
      </c>
      <c r="GB22" s="244"/>
      <c r="GC22" s="6">
        <f t="shared" si="99"/>
        <v>6.8</v>
      </c>
      <c r="GD22" s="7">
        <f t="shared" si="100"/>
        <v>6.8</v>
      </c>
      <c r="GE22" s="791" t="str">
        <f t="shared" si="101"/>
        <v>6.8</v>
      </c>
      <c r="GF22" s="10" t="str">
        <f t="shared" si="102"/>
        <v>C+</v>
      </c>
      <c r="GG22" s="8">
        <f t="shared" si="103"/>
        <v>2.5</v>
      </c>
      <c r="GH22" s="8" t="str">
        <f t="shared" si="104"/>
        <v>2.5</v>
      </c>
      <c r="GI22" s="12">
        <v>2</v>
      </c>
      <c r="GJ22" s="110">
        <v>2</v>
      </c>
      <c r="GK22" s="365">
        <f t="shared" si="105"/>
        <v>20</v>
      </c>
      <c r="GL22" s="354">
        <f t="shared" si="106"/>
        <v>2.7</v>
      </c>
      <c r="GM22" s="355" t="str">
        <f t="shared" si="107"/>
        <v>2.70</v>
      </c>
      <c r="GN22" s="344" t="str">
        <f t="shared" si="108"/>
        <v>Lên lớp</v>
      </c>
      <c r="GO22" s="559">
        <f t="shared" si="109"/>
        <v>39</v>
      </c>
      <c r="GP22" s="354">
        <f t="shared" si="110"/>
        <v>2.5384615384615383</v>
      </c>
      <c r="GQ22" s="355" t="str">
        <f t="shared" si="111"/>
        <v>2.54</v>
      </c>
      <c r="GR22" s="675">
        <f t="shared" si="112"/>
        <v>39</v>
      </c>
      <c r="GS22" s="789">
        <f t="shared" si="118"/>
        <v>6.7410256410256402</v>
      </c>
      <c r="GT22" s="561">
        <f t="shared" si="113"/>
        <v>2.5384615384615383</v>
      </c>
      <c r="GU22" s="678" t="str">
        <f t="shared" si="114"/>
        <v>Lên lớp</v>
      </c>
      <c r="GV22" s="113"/>
      <c r="GW22" s="706">
        <v>8</v>
      </c>
      <c r="GX22" s="420">
        <v>9</v>
      </c>
      <c r="GY22" s="420"/>
      <c r="GZ22" s="6">
        <f t="shared" si="119"/>
        <v>8.6</v>
      </c>
      <c r="HA22" s="104">
        <f t="shared" si="120"/>
        <v>8.6</v>
      </c>
      <c r="HB22" s="784" t="str">
        <f t="shared" si="121"/>
        <v>8.6</v>
      </c>
      <c r="HC22" s="540" t="str">
        <f t="shared" si="122"/>
        <v>A</v>
      </c>
      <c r="HD22" s="539">
        <f t="shared" si="123"/>
        <v>4</v>
      </c>
      <c r="HE22" s="539" t="str">
        <f t="shared" si="124"/>
        <v>4.0</v>
      </c>
      <c r="HF22" s="12">
        <v>2</v>
      </c>
      <c r="HG22" s="110">
        <v>2</v>
      </c>
      <c r="HH22" s="706">
        <v>8.1999999999999993</v>
      </c>
      <c r="HI22" s="699">
        <v>6</v>
      </c>
      <c r="HJ22" s="699"/>
      <c r="HK22" s="6">
        <f t="shared" si="125"/>
        <v>6.9</v>
      </c>
      <c r="HL22" s="104">
        <f t="shared" si="126"/>
        <v>6.9</v>
      </c>
      <c r="HM22" s="784" t="str">
        <f t="shared" si="127"/>
        <v>6.9</v>
      </c>
      <c r="HN22" s="540" t="str">
        <f t="shared" si="128"/>
        <v>C+</v>
      </c>
      <c r="HO22" s="539">
        <f t="shared" si="129"/>
        <v>2.5</v>
      </c>
      <c r="HP22" s="539" t="str">
        <f t="shared" si="130"/>
        <v>2.5</v>
      </c>
      <c r="HQ22" s="12">
        <v>3</v>
      </c>
      <c r="HR22" s="110">
        <v>3</v>
      </c>
      <c r="HS22" s="316">
        <v>7</v>
      </c>
      <c r="HT22" s="834">
        <v>9</v>
      </c>
      <c r="HU22" s="420"/>
      <c r="HV22" s="6">
        <f t="shared" si="131"/>
        <v>8.1999999999999993</v>
      </c>
      <c r="HW22" s="104">
        <f t="shared" si="132"/>
        <v>8.1999999999999993</v>
      </c>
      <c r="HX22" s="784" t="str">
        <f t="shared" si="133"/>
        <v>8.2</v>
      </c>
      <c r="HY22" s="540" t="str">
        <f t="shared" si="134"/>
        <v>B+</v>
      </c>
      <c r="HZ22" s="539">
        <f t="shared" si="135"/>
        <v>3.5</v>
      </c>
      <c r="IA22" s="539" t="str">
        <f t="shared" si="136"/>
        <v>3.5</v>
      </c>
      <c r="IB22" s="12">
        <v>2</v>
      </c>
      <c r="IC22" s="110">
        <v>2</v>
      </c>
      <c r="ID22" s="706">
        <v>6.9</v>
      </c>
      <c r="IE22" s="420">
        <v>7</v>
      </c>
      <c r="IF22" s="420"/>
      <c r="IG22" s="6">
        <f t="shared" si="137"/>
        <v>7</v>
      </c>
      <c r="IH22" s="104">
        <f t="shared" si="138"/>
        <v>7</v>
      </c>
      <c r="II22" s="784" t="str">
        <f t="shared" si="139"/>
        <v>7.0</v>
      </c>
      <c r="IJ22" s="540" t="str">
        <f t="shared" si="140"/>
        <v>B</v>
      </c>
      <c r="IK22" s="539">
        <f t="shared" si="141"/>
        <v>3</v>
      </c>
      <c r="IL22" s="539" t="str">
        <f t="shared" si="142"/>
        <v>3.0</v>
      </c>
      <c r="IM22" s="12">
        <v>4</v>
      </c>
      <c r="IN22" s="110">
        <v>4</v>
      </c>
      <c r="IO22" s="316">
        <v>8.1999999999999993</v>
      </c>
      <c r="IP22" s="420">
        <v>9</v>
      </c>
      <c r="IQ22" s="420"/>
      <c r="IR22" s="6">
        <f t="shared" si="143"/>
        <v>8.6999999999999993</v>
      </c>
      <c r="IS22" s="104">
        <f t="shared" si="144"/>
        <v>8.6999999999999993</v>
      </c>
      <c r="IT22" s="784" t="str">
        <f t="shared" si="145"/>
        <v>8.7</v>
      </c>
      <c r="IU22" s="540" t="str">
        <f t="shared" si="146"/>
        <v>A</v>
      </c>
      <c r="IV22" s="539">
        <f t="shared" si="147"/>
        <v>4</v>
      </c>
      <c r="IW22" s="539" t="str">
        <f t="shared" si="148"/>
        <v>4.0</v>
      </c>
      <c r="IX22" s="12">
        <v>2</v>
      </c>
      <c r="IY22" s="110">
        <v>2</v>
      </c>
      <c r="IZ22" s="706">
        <v>7.7</v>
      </c>
      <c r="JA22" s="699">
        <v>8</v>
      </c>
      <c r="JB22" s="699"/>
      <c r="JC22" s="6">
        <f t="shared" si="149"/>
        <v>7.9</v>
      </c>
      <c r="JD22" s="104">
        <f t="shared" si="150"/>
        <v>7.9</v>
      </c>
      <c r="JE22" s="784" t="str">
        <f t="shared" si="151"/>
        <v>7.9</v>
      </c>
      <c r="JF22" s="540" t="str">
        <f t="shared" si="152"/>
        <v>B</v>
      </c>
      <c r="JG22" s="539">
        <f t="shared" si="153"/>
        <v>3</v>
      </c>
      <c r="JH22" s="539" t="str">
        <f t="shared" si="154"/>
        <v>3.0</v>
      </c>
      <c r="JI22" s="12">
        <v>2</v>
      </c>
      <c r="JJ22" s="110">
        <v>2</v>
      </c>
      <c r="JK22" s="316">
        <v>6.6</v>
      </c>
      <c r="JL22" s="420">
        <v>7</v>
      </c>
      <c r="JM22" s="420"/>
      <c r="JN22" s="6">
        <f t="shared" si="155"/>
        <v>6.8</v>
      </c>
      <c r="JO22" s="104">
        <f t="shared" si="156"/>
        <v>6.8</v>
      </c>
      <c r="JP22" s="784" t="str">
        <f t="shared" si="157"/>
        <v>6.8</v>
      </c>
      <c r="JQ22" s="540" t="str">
        <f t="shared" si="158"/>
        <v>C+</v>
      </c>
      <c r="JR22" s="539">
        <f t="shared" si="159"/>
        <v>2.5</v>
      </c>
      <c r="JS22" s="539" t="str">
        <f t="shared" si="160"/>
        <v>2.5</v>
      </c>
      <c r="JT22" s="12">
        <v>3</v>
      </c>
      <c r="JU22" s="110">
        <v>3</v>
      </c>
      <c r="JV22" s="706">
        <v>8</v>
      </c>
      <c r="JW22" s="699">
        <v>8</v>
      </c>
      <c r="JX22" s="699"/>
      <c r="JY22" s="900">
        <f t="shared" si="161"/>
        <v>8</v>
      </c>
      <c r="JZ22" s="902">
        <f t="shared" si="162"/>
        <v>8</v>
      </c>
      <c r="KA22" s="904" t="str">
        <f t="shared" si="163"/>
        <v>8.0</v>
      </c>
      <c r="KB22" s="906" t="str">
        <f t="shared" si="164"/>
        <v>B+</v>
      </c>
      <c r="KC22" s="908">
        <f t="shared" si="165"/>
        <v>3.5</v>
      </c>
      <c r="KD22" s="908" t="str">
        <f t="shared" si="166"/>
        <v>3.5</v>
      </c>
      <c r="KE22" s="729">
        <v>2</v>
      </c>
      <c r="KF22" s="910">
        <v>2</v>
      </c>
      <c r="KG22" s="920">
        <f t="shared" si="167"/>
        <v>20</v>
      </c>
      <c r="KH22" s="922">
        <f t="shared" si="168"/>
        <v>3.15</v>
      </c>
      <c r="KI22" s="924" t="str">
        <f t="shared" si="169"/>
        <v>3.15</v>
      </c>
      <c r="KJ22" s="928" t="str">
        <f t="shared" si="170"/>
        <v>Lên lớp</v>
      </c>
      <c r="KK22" s="931">
        <f t="shared" si="171"/>
        <v>59</v>
      </c>
      <c r="KL22" s="922">
        <f t="shared" si="172"/>
        <v>2.7457627118644066</v>
      </c>
      <c r="KM22" s="924" t="str">
        <f t="shared" si="173"/>
        <v>2.75</v>
      </c>
      <c r="KN22" s="932">
        <f t="shared" si="174"/>
        <v>20</v>
      </c>
      <c r="KO22" s="840">
        <f t="shared" si="175"/>
        <v>7.5949999999999989</v>
      </c>
      <c r="KP22" s="933">
        <f t="shared" si="176"/>
        <v>3.15</v>
      </c>
      <c r="KQ22" s="934">
        <f t="shared" si="177"/>
        <v>59</v>
      </c>
      <c r="KR22" s="935">
        <f t="shared" si="178"/>
        <v>7.03050847457627</v>
      </c>
      <c r="KS22" s="936">
        <f t="shared" si="179"/>
        <v>2.7457627118644066</v>
      </c>
      <c r="KT22" s="928" t="str">
        <f t="shared" si="180"/>
        <v>Lên lớp</v>
      </c>
      <c r="KU22" s="712"/>
      <c r="KV22" s="706">
        <v>6.6</v>
      </c>
      <c r="KW22" s="420">
        <v>9</v>
      </c>
      <c r="KX22" s="420"/>
      <c r="KY22" s="900">
        <f t="shared" si="181"/>
        <v>8</v>
      </c>
      <c r="KZ22" s="902">
        <f t="shared" si="182"/>
        <v>8</v>
      </c>
      <c r="LA22" s="904" t="str">
        <f t="shared" si="183"/>
        <v>8.0</v>
      </c>
      <c r="LB22" s="906" t="str">
        <f t="shared" si="184"/>
        <v>B+</v>
      </c>
      <c r="LC22" s="908">
        <f t="shared" si="185"/>
        <v>3.5</v>
      </c>
      <c r="LD22" s="908" t="str">
        <f t="shared" si="186"/>
        <v>3.5</v>
      </c>
      <c r="LE22" s="729">
        <v>2</v>
      </c>
      <c r="LF22" s="910">
        <v>2</v>
      </c>
      <c r="LG22" s="848">
        <v>8</v>
      </c>
      <c r="LH22" s="420">
        <v>8</v>
      </c>
      <c r="LI22" s="420"/>
      <c r="LJ22" s="900">
        <f t="shared" si="187"/>
        <v>8</v>
      </c>
      <c r="LK22" s="902">
        <f t="shared" si="188"/>
        <v>8</v>
      </c>
      <c r="LL22" s="904" t="str">
        <f t="shared" si="189"/>
        <v>8.0</v>
      </c>
      <c r="LM22" s="906" t="str">
        <f t="shared" si="190"/>
        <v>B+</v>
      </c>
      <c r="LN22" s="908">
        <f t="shared" si="191"/>
        <v>3.5</v>
      </c>
      <c r="LO22" s="908" t="str">
        <f t="shared" si="192"/>
        <v>3.5</v>
      </c>
      <c r="LP22" s="729">
        <v>2</v>
      </c>
      <c r="LQ22" s="910">
        <v>2</v>
      </c>
      <c r="LR22" s="1111">
        <v>7</v>
      </c>
      <c r="LS22" s="420">
        <v>6</v>
      </c>
      <c r="LT22" s="420"/>
      <c r="LU22" s="900">
        <f t="shared" si="193"/>
        <v>6.4</v>
      </c>
      <c r="LV22" s="902">
        <f t="shared" si="194"/>
        <v>6.4</v>
      </c>
      <c r="LW22" s="1043" t="str">
        <f t="shared" si="195"/>
        <v>6.4</v>
      </c>
      <c r="LX22" s="906" t="str">
        <f t="shared" si="196"/>
        <v>C</v>
      </c>
      <c r="LY22" s="908">
        <f t="shared" si="197"/>
        <v>2</v>
      </c>
      <c r="LZ22" s="908" t="str">
        <f t="shared" si="198"/>
        <v>2.0</v>
      </c>
      <c r="MA22" s="729">
        <v>3</v>
      </c>
      <c r="MB22" s="910">
        <v>3</v>
      </c>
      <c r="MC22" s="1115">
        <v>7.8</v>
      </c>
      <c r="MD22" s="297">
        <v>7.5</v>
      </c>
      <c r="ME22" s="420"/>
      <c r="MF22" s="900">
        <f t="shared" si="199"/>
        <v>7.6</v>
      </c>
      <c r="MG22" s="902">
        <f t="shared" si="200"/>
        <v>7.6</v>
      </c>
      <c r="MH22" s="1043" t="str">
        <f t="shared" si="201"/>
        <v>7.6</v>
      </c>
      <c r="MI22" s="906" t="str">
        <f t="shared" si="202"/>
        <v>B</v>
      </c>
      <c r="MJ22" s="908">
        <f t="shared" si="203"/>
        <v>3</v>
      </c>
      <c r="MK22" s="908" t="str">
        <f t="shared" si="204"/>
        <v>3.0</v>
      </c>
      <c r="ML22" s="729">
        <v>2</v>
      </c>
      <c r="MM22" s="910">
        <v>2</v>
      </c>
      <c r="MN22" s="706">
        <v>6.8</v>
      </c>
      <c r="MO22" s="420">
        <v>6</v>
      </c>
      <c r="MP22" s="420"/>
      <c r="MQ22" s="900">
        <f t="shared" si="205"/>
        <v>6.3</v>
      </c>
      <c r="MR22" s="902">
        <f t="shared" si="206"/>
        <v>6.3</v>
      </c>
      <c r="MS22" s="904" t="str">
        <f t="shared" si="207"/>
        <v>6.3</v>
      </c>
      <c r="MT22" s="906" t="str">
        <f t="shared" si="115"/>
        <v>C</v>
      </c>
      <c r="MU22" s="908">
        <f t="shared" si="116"/>
        <v>2</v>
      </c>
      <c r="MV22" s="908" t="str">
        <f t="shared" si="117"/>
        <v>2.0</v>
      </c>
      <c r="MW22" s="729">
        <v>2</v>
      </c>
      <c r="MX22" s="910">
        <v>2</v>
      </c>
      <c r="MY22" s="706">
        <v>7.6</v>
      </c>
      <c r="MZ22" s="420">
        <v>7</v>
      </c>
      <c r="NA22" s="297"/>
      <c r="NB22" s="900">
        <f t="shared" si="208"/>
        <v>7.2</v>
      </c>
      <c r="NC22" s="902">
        <f t="shared" si="209"/>
        <v>7.2</v>
      </c>
      <c r="ND22" s="1043" t="str">
        <f t="shared" si="210"/>
        <v>7.2</v>
      </c>
      <c r="NE22" s="906" t="str">
        <f t="shared" si="211"/>
        <v>B</v>
      </c>
      <c r="NF22" s="908">
        <f t="shared" si="212"/>
        <v>3</v>
      </c>
      <c r="NG22" s="908" t="str">
        <f t="shared" si="213"/>
        <v>3.0</v>
      </c>
      <c r="NH22" s="729">
        <v>4</v>
      </c>
      <c r="NI22" s="910">
        <v>4</v>
      </c>
      <c r="NJ22" s="1069">
        <f t="shared" si="214"/>
        <v>15</v>
      </c>
      <c r="NK22" s="1070">
        <f t="shared" si="215"/>
        <v>2.8</v>
      </c>
      <c r="NL22" s="1071" t="str">
        <f t="shared" si="216"/>
        <v>2.80</v>
      </c>
      <c r="NM22" s="1072" t="str">
        <f t="shared" si="217"/>
        <v>Lên lớp</v>
      </c>
      <c r="NN22" s="1073">
        <f t="shared" si="218"/>
        <v>74</v>
      </c>
      <c r="NO22" s="1070">
        <f t="shared" si="219"/>
        <v>2.7567567567567566</v>
      </c>
      <c r="NP22" s="1071" t="str">
        <f t="shared" si="220"/>
        <v>2.76</v>
      </c>
      <c r="NQ22" s="1074">
        <f t="shared" si="221"/>
        <v>15</v>
      </c>
      <c r="NR22" s="1075">
        <f t="shared" si="222"/>
        <v>2.8</v>
      </c>
      <c r="NS22" s="1075">
        <f t="shared" si="223"/>
        <v>7.1866666666666665</v>
      </c>
      <c r="NT22" s="1076">
        <f t="shared" si="224"/>
        <v>74</v>
      </c>
      <c r="NU22" s="1079">
        <f t="shared" si="225"/>
        <v>7.0621621621621609</v>
      </c>
      <c r="NV22" s="1077">
        <f t="shared" si="226"/>
        <v>2.7567567567567566</v>
      </c>
      <c r="NW22" s="1072" t="str">
        <f t="shared" si="227"/>
        <v>Lên lớp</v>
      </c>
      <c r="NY22" s="1514">
        <v>8.1999999999999993</v>
      </c>
      <c r="NZ22" s="1517">
        <v>7.8</v>
      </c>
      <c r="OA22" s="1335"/>
      <c r="OB22" s="1413">
        <f t="shared" si="228"/>
        <v>8</v>
      </c>
      <c r="OC22" s="1414">
        <f t="shared" si="229"/>
        <v>8</v>
      </c>
      <c r="OD22" s="1609" t="str">
        <f t="shared" si="230"/>
        <v>8.0</v>
      </c>
      <c r="OE22" s="1416" t="str">
        <f t="shared" si="231"/>
        <v>B+</v>
      </c>
      <c r="OF22" s="1417">
        <f t="shared" si="232"/>
        <v>3.5</v>
      </c>
      <c r="OG22" s="1417" t="str">
        <f t="shared" si="233"/>
        <v>3.5</v>
      </c>
      <c r="OH22" s="1419">
        <v>6</v>
      </c>
      <c r="OI22" s="1610">
        <v>6</v>
      </c>
      <c r="OJ22" s="1337">
        <v>8.6</v>
      </c>
      <c r="OK22" s="1335">
        <v>8.1999999999999993</v>
      </c>
      <c r="OL22" s="1634">
        <f t="shared" si="234"/>
        <v>8.4</v>
      </c>
      <c r="OM22" s="1635" t="str">
        <f t="shared" si="235"/>
        <v>8.4</v>
      </c>
      <c r="ON22" s="1636" t="str">
        <f t="shared" si="236"/>
        <v>B+</v>
      </c>
      <c r="OO22" s="1637">
        <f t="shared" si="237"/>
        <v>3.5</v>
      </c>
      <c r="OP22" s="1637" t="str">
        <f t="shared" si="238"/>
        <v>3.5</v>
      </c>
      <c r="OQ22" s="1638">
        <v>5</v>
      </c>
      <c r="OR22" s="1610">
        <v>5</v>
      </c>
      <c r="OS22" s="1511">
        <f t="shared" si="239"/>
        <v>11</v>
      </c>
      <c r="OT22" s="1070">
        <f t="shared" si="240"/>
        <v>3.5</v>
      </c>
    </row>
    <row r="23" spans="1:410" ht="21.75" customHeight="1" x14ac:dyDescent="0.25">
      <c r="A23" s="33">
        <v>28</v>
      </c>
      <c r="B23" s="33" t="s">
        <v>471</v>
      </c>
      <c r="C23" s="24" t="s">
        <v>569</v>
      </c>
      <c r="D23" s="26" t="s">
        <v>570</v>
      </c>
      <c r="E23" s="957" t="s">
        <v>26</v>
      </c>
      <c r="F23" s="27"/>
      <c r="G23" s="35">
        <v>37139</v>
      </c>
      <c r="H23" s="21" t="s">
        <v>28</v>
      </c>
      <c r="I23" s="215" t="s">
        <v>571</v>
      </c>
      <c r="J23" s="118">
        <v>6.8</v>
      </c>
      <c r="K23" s="1329" t="str">
        <f t="shared" si="0"/>
        <v>6.8</v>
      </c>
      <c r="L23" s="10" t="str">
        <f t="shared" si="1"/>
        <v>C+</v>
      </c>
      <c r="M23" s="8">
        <f t="shared" si="2"/>
        <v>2.5</v>
      </c>
      <c r="N23" s="208" t="str">
        <f t="shared" si="3"/>
        <v>2.5</v>
      </c>
      <c r="O23" s="257">
        <v>6.6</v>
      </c>
      <c r="P23" s="1329" t="str">
        <f t="shared" si="4"/>
        <v>6.6</v>
      </c>
      <c r="Q23" s="10" t="str">
        <f t="shared" si="5"/>
        <v>C+</v>
      </c>
      <c r="R23" s="8">
        <f t="shared" si="6"/>
        <v>2.5</v>
      </c>
      <c r="S23" s="208" t="str">
        <f t="shared" si="7"/>
        <v>2.5</v>
      </c>
      <c r="T23" s="313">
        <v>5.4</v>
      </c>
      <c r="U23" s="244">
        <v>7</v>
      </c>
      <c r="V23" s="20"/>
      <c r="W23" s="6">
        <f t="shared" si="8"/>
        <v>6.4</v>
      </c>
      <c r="X23" s="7">
        <f t="shared" si="9"/>
        <v>6.4</v>
      </c>
      <c r="Y23" s="791" t="str">
        <f t="shared" si="10"/>
        <v>6.4</v>
      </c>
      <c r="Z23" s="10" t="str">
        <f t="shared" si="11"/>
        <v>C</v>
      </c>
      <c r="AA23" s="8">
        <f t="shared" si="12"/>
        <v>2</v>
      </c>
      <c r="AB23" s="8" t="str">
        <f t="shared" si="13"/>
        <v>2.0</v>
      </c>
      <c r="AC23" s="183">
        <v>2</v>
      </c>
      <c r="AD23" s="311">
        <v>2</v>
      </c>
      <c r="AE23" s="293">
        <v>6.7</v>
      </c>
      <c r="AF23" s="21">
        <v>5</v>
      </c>
      <c r="AG23" s="20"/>
      <c r="AH23" s="6">
        <f t="shared" si="14"/>
        <v>5.7</v>
      </c>
      <c r="AI23" s="7">
        <f t="shared" si="15"/>
        <v>5.7</v>
      </c>
      <c r="AJ23" s="791" t="str">
        <f t="shared" si="16"/>
        <v>5.7</v>
      </c>
      <c r="AK23" s="10" t="str">
        <f t="shared" si="17"/>
        <v>C</v>
      </c>
      <c r="AL23" s="8">
        <f t="shared" si="18"/>
        <v>2</v>
      </c>
      <c r="AM23" s="8" t="str">
        <f t="shared" si="19"/>
        <v>2.0</v>
      </c>
      <c r="AN23" s="12">
        <v>3</v>
      </c>
      <c r="AO23" s="110">
        <v>3</v>
      </c>
      <c r="AP23" s="118">
        <v>7.7</v>
      </c>
      <c r="AQ23" s="344">
        <v>7</v>
      </c>
      <c r="AR23" s="244"/>
      <c r="AS23" s="6">
        <f t="shared" si="20"/>
        <v>7.3</v>
      </c>
      <c r="AT23" s="7">
        <f t="shared" si="21"/>
        <v>7.3</v>
      </c>
      <c r="AU23" s="791" t="str">
        <f t="shared" si="22"/>
        <v>7.3</v>
      </c>
      <c r="AV23" s="10" t="str">
        <f t="shared" si="23"/>
        <v>B</v>
      </c>
      <c r="AW23" s="8">
        <f t="shared" si="24"/>
        <v>3</v>
      </c>
      <c r="AX23" s="8" t="str">
        <f t="shared" si="25"/>
        <v>3.0</v>
      </c>
      <c r="AY23" s="12">
        <v>4</v>
      </c>
      <c r="AZ23" s="110">
        <v>4</v>
      </c>
      <c r="BA23" s="285">
        <v>5.3</v>
      </c>
      <c r="BB23" s="244">
        <v>8</v>
      </c>
      <c r="BC23" s="244"/>
      <c r="BD23" s="6">
        <f t="shared" si="26"/>
        <v>6.9</v>
      </c>
      <c r="BE23" s="7">
        <f t="shared" si="27"/>
        <v>6.9</v>
      </c>
      <c r="BF23" s="791" t="str">
        <f t="shared" si="28"/>
        <v>6.9</v>
      </c>
      <c r="BG23" s="10" t="str">
        <f t="shared" si="29"/>
        <v>C+</v>
      </c>
      <c r="BH23" s="8">
        <f t="shared" si="30"/>
        <v>2.5</v>
      </c>
      <c r="BI23" s="8" t="str">
        <f t="shared" si="31"/>
        <v>2.5</v>
      </c>
      <c r="BJ23" s="183">
        <v>3</v>
      </c>
      <c r="BK23" s="110">
        <v>3</v>
      </c>
      <c r="BL23" s="305">
        <v>7.8</v>
      </c>
      <c r="BM23" s="334">
        <v>6</v>
      </c>
      <c r="BN23" s="334"/>
      <c r="BO23" s="6">
        <f t="shared" si="32"/>
        <v>6.7</v>
      </c>
      <c r="BP23" s="7">
        <f t="shared" si="33"/>
        <v>6.7</v>
      </c>
      <c r="BQ23" s="791" t="str">
        <f t="shared" si="34"/>
        <v>6.7</v>
      </c>
      <c r="BR23" s="10" t="str">
        <f t="shared" si="35"/>
        <v>C+</v>
      </c>
      <c r="BS23" s="8">
        <f t="shared" si="36"/>
        <v>2.5</v>
      </c>
      <c r="BT23" s="8" t="str">
        <f t="shared" si="37"/>
        <v>2.5</v>
      </c>
      <c r="BU23" s="183">
        <v>2</v>
      </c>
      <c r="BV23" s="110">
        <v>2</v>
      </c>
      <c r="BW23" s="243">
        <v>7.3</v>
      </c>
      <c r="BX23" s="334">
        <v>8</v>
      </c>
      <c r="BY23" s="334"/>
      <c r="BZ23" s="6">
        <f t="shared" si="38"/>
        <v>7.7</v>
      </c>
      <c r="CA23" s="7">
        <f t="shared" si="39"/>
        <v>7.7</v>
      </c>
      <c r="CB23" s="791" t="str">
        <f t="shared" si="40"/>
        <v>7.7</v>
      </c>
      <c r="CC23" s="10" t="str">
        <f t="shared" si="41"/>
        <v>B</v>
      </c>
      <c r="CD23" s="8">
        <f t="shared" si="42"/>
        <v>3</v>
      </c>
      <c r="CE23" s="8" t="str">
        <f t="shared" si="43"/>
        <v>3.0</v>
      </c>
      <c r="CF23" s="12">
        <v>2</v>
      </c>
      <c r="CG23" s="110">
        <v>2</v>
      </c>
      <c r="CH23" s="316">
        <v>6</v>
      </c>
      <c r="CI23" s="334">
        <v>5</v>
      </c>
      <c r="CJ23" s="334"/>
      <c r="CK23" s="6">
        <f t="shared" si="44"/>
        <v>5.4</v>
      </c>
      <c r="CL23" s="7">
        <f t="shared" si="45"/>
        <v>5.4</v>
      </c>
      <c r="CM23" s="791" t="str">
        <f t="shared" si="46"/>
        <v>5.4</v>
      </c>
      <c r="CN23" s="10" t="str">
        <f t="shared" si="47"/>
        <v>D+</v>
      </c>
      <c r="CO23" s="8">
        <f t="shared" si="48"/>
        <v>1.5</v>
      </c>
      <c r="CP23" s="8" t="str">
        <f t="shared" si="49"/>
        <v>1.5</v>
      </c>
      <c r="CQ23" s="12">
        <v>3</v>
      </c>
      <c r="CR23" s="110">
        <v>3</v>
      </c>
      <c r="CS23" s="365">
        <f t="shared" si="50"/>
        <v>19</v>
      </c>
      <c r="CT23" s="363">
        <f t="shared" si="51"/>
        <v>2.3684210526315788</v>
      </c>
      <c r="CU23" s="355" t="str">
        <f t="shared" si="52"/>
        <v>2.37</v>
      </c>
      <c r="CV23" s="356" t="str">
        <f t="shared" si="53"/>
        <v>Lên lớp</v>
      </c>
      <c r="CW23" s="357">
        <f t="shared" si="54"/>
        <v>19</v>
      </c>
      <c r="CX23" s="358">
        <f t="shared" si="55"/>
        <v>2.3684210526315788</v>
      </c>
      <c r="CY23" s="356" t="str">
        <f t="shared" si="56"/>
        <v>Lên lớp</v>
      </c>
      <c r="DA23" s="285">
        <v>8</v>
      </c>
      <c r="DB23" s="244">
        <v>8</v>
      </c>
      <c r="DC23" s="244"/>
      <c r="DD23" s="6">
        <f t="shared" si="57"/>
        <v>8</v>
      </c>
      <c r="DE23" s="7">
        <f t="shared" si="58"/>
        <v>8</v>
      </c>
      <c r="DF23" s="791" t="str">
        <f t="shared" si="59"/>
        <v>8.0</v>
      </c>
      <c r="DG23" s="10" t="str">
        <f t="shared" si="60"/>
        <v>B+</v>
      </c>
      <c r="DH23" s="8">
        <f t="shared" si="61"/>
        <v>3.5</v>
      </c>
      <c r="DI23" s="8" t="str">
        <f t="shared" si="62"/>
        <v>3.5</v>
      </c>
      <c r="DJ23" s="12">
        <v>4</v>
      </c>
      <c r="DK23" s="110">
        <v>4</v>
      </c>
      <c r="DL23" s="243">
        <v>7.4</v>
      </c>
      <c r="DM23" s="334">
        <v>6</v>
      </c>
      <c r="DN23" s="334"/>
      <c r="DO23" s="6">
        <f t="shared" si="63"/>
        <v>6.6</v>
      </c>
      <c r="DP23" s="7">
        <f t="shared" si="64"/>
        <v>6.6</v>
      </c>
      <c r="DQ23" s="791" t="str">
        <f t="shared" si="65"/>
        <v>6.6</v>
      </c>
      <c r="DR23" s="10" t="str">
        <f t="shared" si="66"/>
        <v>C+</v>
      </c>
      <c r="DS23" s="8">
        <f t="shared" si="67"/>
        <v>2.5</v>
      </c>
      <c r="DT23" s="8" t="str">
        <f t="shared" si="68"/>
        <v>2.5</v>
      </c>
      <c r="DU23" s="12">
        <v>2</v>
      </c>
      <c r="DV23" s="110">
        <v>2</v>
      </c>
      <c r="DW23" s="243">
        <v>7.3</v>
      </c>
      <c r="DX23" s="244">
        <v>5</v>
      </c>
      <c r="DY23" s="244"/>
      <c r="DZ23" s="6">
        <f t="shared" si="69"/>
        <v>5.9</v>
      </c>
      <c r="EA23" s="7">
        <f t="shared" si="70"/>
        <v>5.9</v>
      </c>
      <c r="EB23" s="791" t="str">
        <f t="shared" si="71"/>
        <v>5.9</v>
      </c>
      <c r="EC23" s="10" t="str">
        <f t="shared" si="72"/>
        <v>C</v>
      </c>
      <c r="ED23" s="8">
        <f t="shared" si="73"/>
        <v>2</v>
      </c>
      <c r="EE23" s="8" t="str">
        <f t="shared" si="74"/>
        <v>2.0</v>
      </c>
      <c r="EF23" s="12">
        <v>2</v>
      </c>
      <c r="EG23" s="110">
        <v>2</v>
      </c>
      <c r="EH23" s="243">
        <v>6.6</v>
      </c>
      <c r="EI23" s="244">
        <v>8</v>
      </c>
      <c r="EJ23" s="244"/>
      <c r="EK23" s="6">
        <f t="shared" si="75"/>
        <v>7.4</v>
      </c>
      <c r="EL23" s="7">
        <f t="shared" si="76"/>
        <v>7.4</v>
      </c>
      <c r="EM23" s="791" t="str">
        <f t="shared" si="77"/>
        <v>7.4</v>
      </c>
      <c r="EN23" s="10" t="str">
        <f t="shared" si="78"/>
        <v>B</v>
      </c>
      <c r="EO23" s="8">
        <f t="shared" si="79"/>
        <v>3</v>
      </c>
      <c r="EP23" s="8" t="str">
        <f t="shared" si="80"/>
        <v>3.0</v>
      </c>
      <c r="EQ23" s="12">
        <v>4</v>
      </c>
      <c r="ER23" s="110">
        <v>4</v>
      </c>
      <c r="ES23" s="285">
        <v>5.7</v>
      </c>
      <c r="ET23" s="244">
        <v>5</v>
      </c>
      <c r="EU23" s="244"/>
      <c r="EV23" s="6">
        <f t="shared" si="81"/>
        <v>5.3</v>
      </c>
      <c r="EW23" s="7">
        <f t="shared" si="82"/>
        <v>5.3</v>
      </c>
      <c r="EX23" s="791" t="str">
        <f t="shared" si="83"/>
        <v>5.3</v>
      </c>
      <c r="EY23" s="10" t="str">
        <f t="shared" si="84"/>
        <v>D+</v>
      </c>
      <c r="EZ23" s="8">
        <f t="shared" si="85"/>
        <v>1.5</v>
      </c>
      <c r="FA23" s="8" t="str">
        <f t="shared" si="86"/>
        <v>1.5</v>
      </c>
      <c r="FB23" s="12">
        <v>2</v>
      </c>
      <c r="FC23" s="110">
        <v>2</v>
      </c>
      <c r="FD23" s="243">
        <v>7.4</v>
      </c>
      <c r="FE23" s="334">
        <v>6</v>
      </c>
      <c r="FF23" s="20"/>
      <c r="FG23" s="6">
        <f t="shared" si="87"/>
        <v>6.6</v>
      </c>
      <c r="FH23" s="7">
        <f t="shared" si="88"/>
        <v>6.6</v>
      </c>
      <c r="FI23" s="791" t="str">
        <f t="shared" si="89"/>
        <v>6.6</v>
      </c>
      <c r="FJ23" s="10" t="str">
        <f t="shared" si="90"/>
        <v>C+</v>
      </c>
      <c r="FK23" s="8">
        <f t="shared" si="91"/>
        <v>2.5</v>
      </c>
      <c r="FL23" s="8" t="str">
        <f t="shared" si="92"/>
        <v>2.5</v>
      </c>
      <c r="FM23" s="12">
        <v>2</v>
      </c>
      <c r="FN23" s="110">
        <v>2</v>
      </c>
      <c r="FO23" s="243">
        <v>7.7</v>
      </c>
      <c r="FP23" s="244">
        <v>8</v>
      </c>
      <c r="FQ23" s="244"/>
      <c r="FR23" s="6">
        <f t="shared" si="93"/>
        <v>7.9</v>
      </c>
      <c r="FS23" s="7">
        <f t="shared" si="94"/>
        <v>7.9</v>
      </c>
      <c r="FT23" s="791" t="str">
        <f t="shared" si="95"/>
        <v>7.9</v>
      </c>
      <c r="FU23" s="10" t="str">
        <f t="shared" si="96"/>
        <v>B</v>
      </c>
      <c r="FV23" s="8">
        <f t="shared" si="97"/>
        <v>3</v>
      </c>
      <c r="FW23" s="8" t="str">
        <f t="shared" si="98"/>
        <v>3.0</v>
      </c>
      <c r="FX23" s="12">
        <v>2</v>
      </c>
      <c r="FY23" s="110">
        <v>2</v>
      </c>
      <c r="FZ23" s="243">
        <v>7.6</v>
      </c>
      <c r="GA23" s="244">
        <v>5</v>
      </c>
      <c r="GB23" s="244"/>
      <c r="GC23" s="6">
        <f t="shared" si="99"/>
        <v>6</v>
      </c>
      <c r="GD23" s="7">
        <f t="shared" si="100"/>
        <v>6</v>
      </c>
      <c r="GE23" s="791" t="str">
        <f t="shared" si="101"/>
        <v>6.0</v>
      </c>
      <c r="GF23" s="10" t="str">
        <f t="shared" si="102"/>
        <v>C</v>
      </c>
      <c r="GG23" s="8">
        <f t="shared" si="103"/>
        <v>2</v>
      </c>
      <c r="GH23" s="8" t="str">
        <f t="shared" si="104"/>
        <v>2.0</v>
      </c>
      <c r="GI23" s="12">
        <v>2</v>
      </c>
      <c r="GJ23" s="110">
        <v>2</v>
      </c>
      <c r="GK23" s="365">
        <f t="shared" si="105"/>
        <v>20</v>
      </c>
      <c r="GL23" s="354">
        <f t="shared" si="106"/>
        <v>2.65</v>
      </c>
      <c r="GM23" s="355" t="str">
        <f t="shared" si="107"/>
        <v>2.65</v>
      </c>
      <c r="GN23" s="344" t="str">
        <f t="shared" si="108"/>
        <v>Lên lớp</v>
      </c>
      <c r="GO23" s="559">
        <f t="shared" si="109"/>
        <v>39</v>
      </c>
      <c r="GP23" s="354">
        <f t="shared" si="110"/>
        <v>2.5128205128205128</v>
      </c>
      <c r="GQ23" s="355" t="str">
        <f t="shared" si="111"/>
        <v>2.51</v>
      </c>
      <c r="GR23" s="675">
        <f t="shared" si="112"/>
        <v>39</v>
      </c>
      <c r="GS23" s="789">
        <f t="shared" si="118"/>
        <v>6.7435897435897418</v>
      </c>
      <c r="GT23" s="561">
        <f t="shared" si="113"/>
        <v>2.5128205128205128</v>
      </c>
      <c r="GU23" s="678" t="str">
        <f t="shared" si="114"/>
        <v>Lên lớp</v>
      </c>
      <c r="GV23" s="113"/>
      <c r="GW23" s="706">
        <v>7.3</v>
      </c>
      <c r="GX23" s="420">
        <v>8</v>
      </c>
      <c r="GY23" s="420"/>
      <c r="GZ23" s="6">
        <f t="shared" si="119"/>
        <v>7.7</v>
      </c>
      <c r="HA23" s="104">
        <f t="shared" si="120"/>
        <v>7.7</v>
      </c>
      <c r="HB23" s="784" t="str">
        <f t="shared" si="121"/>
        <v>7.7</v>
      </c>
      <c r="HC23" s="540" t="str">
        <f t="shared" si="122"/>
        <v>B</v>
      </c>
      <c r="HD23" s="539">
        <f t="shared" si="123"/>
        <v>3</v>
      </c>
      <c r="HE23" s="539" t="str">
        <f t="shared" si="124"/>
        <v>3.0</v>
      </c>
      <c r="HF23" s="12">
        <v>2</v>
      </c>
      <c r="HG23" s="110">
        <v>2</v>
      </c>
      <c r="HH23" s="706">
        <v>8</v>
      </c>
      <c r="HI23" s="699">
        <v>8</v>
      </c>
      <c r="HJ23" s="699"/>
      <c r="HK23" s="6">
        <f t="shared" si="125"/>
        <v>8</v>
      </c>
      <c r="HL23" s="104">
        <f t="shared" si="126"/>
        <v>8</v>
      </c>
      <c r="HM23" s="784" t="str">
        <f t="shared" si="127"/>
        <v>8.0</v>
      </c>
      <c r="HN23" s="540" t="str">
        <f t="shared" si="128"/>
        <v>B+</v>
      </c>
      <c r="HO23" s="539">
        <f t="shared" si="129"/>
        <v>3.5</v>
      </c>
      <c r="HP23" s="539" t="str">
        <f t="shared" si="130"/>
        <v>3.5</v>
      </c>
      <c r="HQ23" s="12">
        <v>3</v>
      </c>
      <c r="HR23" s="110">
        <v>3</v>
      </c>
      <c r="HS23" s="316">
        <v>7.8</v>
      </c>
      <c r="HT23" s="834">
        <v>8</v>
      </c>
      <c r="HU23" s="420"/>
      <c r="HV23" s="6">
        <f t="shared" si="131"/>
        <v>7.9</v>
      </c>
      <c r="HW23" s="104">
        <f t="shared" si="132"/>
        <v>7.9</v>
      </c>
      <c r="HX23" s="784" t="str">
        <f t="shared" si="133"/>
        <v>7.9</v>
      </c>
      <c r="HY23" s="540" t="str">
        <f t="shared" si="134"/>
        <v>B</v>
      </c>
      <c r="HZ23" s="539">
        <f t="shared" si="135"/>
        <v>3</v>
      </c>
      <c r="IA23" s="539" t="str">
        <f t="shared" si="136"/>
        <v>3.0</v>
      </c>
      <c r="IB23" s="12">
        <v>2</v>
      </c>
      <c r="IC23" s="110">
        <v>2</v>
      </c>
      <c r="ID23" s="706">
        <v>7.7</v>
      </c>
      <c r="IE23" s="420">
        <v>9</v>
      </c>
      <c r="IF23" s="420"/>
      <c r="IG23" s="6">
        <f t="shared" si="137"/>
        <v>8.5</v>
      </c>
      <c r="IH23" s="104">
        <f t="shared" si="138"/>
        <v>8.5</v>
      </c>
      <c r="II23" s="784" t="str">
        <f t="shared" si="139"/>
        <v>8.5</v>
      </c>
      <c r="IJ23" s="540" t="str">
        <f t="shared" si="140"/>
        <v>A</v>
      </c>
      <c r="IK23" s="539">
        <f t="shared" si="141"/>
        <v>4</v>
      </c>
      <c r="IL23" s="539" t="str">
        <f t="shared" si="142"/>
        <v>4.0</v>
      </c>
      <c r="IM23" s="12">
        <v>4</v>
      </c>
      <c r="IN23" s="110">
        <v>4</v>
      </c>
      <c r="IO23" s="316">
        <v>8.4</v>
      </c>
      <c r="IP23" s="420">
        <v>6</v>
      </c>
      <c r="IQ23" s="420"/>
      <c r="IR23" s="6">
        <f t="shared" si="143"/>
        <v>7</v>
      </c>
      <c r="IS23" s="104">
        <f t="shared" si="144"/>
        <v>7</v>
      </c>
      <c r="IT23" s="784" t="str">
        <f t="shared" si="145"/>
        <v>7.0</v>
      </c>
      <c r="IU23" s="540" t="str">
        <f t="shared" si="146"/>
        <v>B</v>
      </c>
      <c r="IV23" s="539">
        <f t="shared" si="147"/>
        <v>3</v>
      </c>
      <c r="IW23" s="539" t="str">
        <f t="shared" si="148"/>
        <v>3.0</v>
      </c>
      <c r="IX23" s="12">
        <v>2</v>
      </c>
      <c r="IY23" s="110">
        <v>2</v>
      </c>
      <c r="IZ23" s="706">
        <v>7.7</v>
      </c>
      <c r="JA23" s="699">
        <v>7</v>
      </c>
      <c r="JB23" s="699"/>
      <c r="JC23" s="6">
        <f t="shared" si="149"/>
        <v>7.3</v>
      </c>
      <c r="JD23" s="104">
        <f t="shared" si="150"/>
        <v>7.3</v>
      </c>
      <c r="JE23" s="784" t="str">
        <f t="shared" si="151"/>
        <v>7.3</v>
      </c>
      <c r="JF23" s="540" t="str">
        <f t="shared" si="152"/>
        <v>B</v>
      </c>
      <c r="JG23" s="539">
        <f t="shared" si="153"/>
        <v>3</v>
      </c>
      <c r="JH23" s="539" t="str">
        <f t="shared" si="154"/>
        <v>3.0</v>
      </c>
      <c r="JI23" s="12">
        <v>2</v>
      </c>
      <c r="JJ23" s="110">
        <v>2</v>
      </c>
      <c r="JK23" s="316">
        <v>7.2</v>
      </c>
      <c r="JL23" s="420">
        <v>6</v>
      </c>
      <c r="JM23" s="420"/>
      <c r="JN23" s="6">
        <f t="shared" si="155"/>
        <v>6.5</v>
      </c>
      <c r="JO23" s="104">
        <f t="shared" si="156"/>
        <v>6.5</v>
      </c>
      <c r="JP23" s="784" t="str">
        <f t="shared" si="157"/>
        <v>6.5</v>
      </c>
      <c r="JQ23" s="540" t="str">
        <f t="shared" si="158"/>
        <v>C+</v>
      </c>
      <c r="JR23" s="539">
        <f t="shared" si="159"/>
        <v>2.5</v>
      </c>
      <c r="JS23" s="539" t="str">
        <f t="shared" si="160"/>
        <v>2.5</v>
      </c>
      <c r="JT23" s="12">
        <v>3</v>
      </c>
      <c r="JU23" s="110">
        <v>3</v>
      </c>
      <c r="JV23" s="706">
        <v>8</v>
      </c>
      <c r="JW23" s="699">
        <v>7</v>
      </c>
      <c r="JX23" s="699"/>
      <c r="JY23" s="900">
        <f t="shared" si="161"/>
        <v>7.4</v>
      </c>
      <c r="JZ23" s="902">
        <f t="shared" si="162"/>
        <v>7.4</v>
      </c>
      <c r="KA23" s="904" t="str">
        <f t="shared" si="163"/>
        <v>7.4</v>
      </c>
      <c r="KB23" s="906" t="str">
        <f t="shared" si="164"/>
        <v>B</v>
      </c>
      <c r="KC23" s="908">
        <f t="shared" si="165"/>
        <v>3</v>
      </c>
      <c r="KD23" s="908" t="str">
        <f t="shared" si="166"/>
        <v>3.0</v>
      </c>
      <c r="KE23" s="729">
        <v>2</v>
      </c>
      <c r="KF23" s="910">
        <v>2</v>
      </c>
      <c r="KG23" s="920">
        <f t="shared" si="167"/>
        <v>20</v>
      </c>
      <c r="KH23" s="922">
        <f t="shared" si="168"/>
        <v>3.2</v>
      </c>
      <c r="KI23" s="924" t="str">
        <f t="shared" si="169"/>
        <v>3.20</v>
      </c>
      <c r="KJ23" s="928" t="str">
        <f t="shared" si="170"/>
        <v>Lên lớp</v>
      </c>
      <c r="KK23" s="931">
        <f t="shared" si="171"/>
        <v>59</v>
      </c>
      <c r="KL23" s="922">
        <f t="shared" si="172"/>
        <v>2.7457627118644066</v>
      </c>
      <c r="KM23" s="924" t="str">
        <f t="shared" si="173"/>
        <v>2.75</v>
      </c>
      <c r="KN23" s="932">
        <f t="shared" si="174"/>
        <v>20</v>
      </c>
      <c r="KO23" s="840">
        <f t="shared" si="175"/>
        <v>7.6049999999999995</v>
      </c>
      <c r="KP23" s="933">
        <f t="shared" si="176"/>
        <v>3.2</v>
      </c>
      <c r="KQ23" s="934">
        <f t="shared" si="177"/>
        <v>59</v>
      </c>
      <c r="KR23" s="935">
        <f t="shared" si="178"/>
        <v>7.0355932203389813</v>
      </c>
      <c r="KS23" s="936">
        <f t="shared" si="179"/>
        <v>2.7457627118644066</v>
      </c>
      <c r="KT23" s="928" t="str">
        <f t="shared" si="180"/>
        <v>Lên lớp</v>
      </c>
      <c r="KU23" s="712"/>
      <c r="KV23" s="706">
        <v>6</v>
      </c>
      <c r="KW23" s="420">
        <v>5</v>
      </c>
      <c r="KX23" s="420"/>
      <c r="KY23" s="900">
        <f t="shared" si="181"/>
        <v>5.4</v>
      </c>
      <c r="KZ23" s="902">
        <f t="shared" si="182"/>
        <v>5.4</v>
      </c>
      <c r="LA23" s="904" t="str">
        <f t="shared" si="183"/>
        <v>5.4</v>
      </c>
      <c r="LB23" s="906" t="str">
        <f t="shared" si="184"/>
        <v>D+</v>
      </c>
      <c r="LC23" s="908">
        <f t="shared" si="185"/>
        <v>1.5</v>
      </c>
      <c r="LD23" s="908" t="str">
        <f t="shared" si="186"/>
        <v>1.5</v>
      </c>
      <c r="LE23" s="729">
        <v>2</v>
      </c>
      <c r="LF23" s="910">
        <v>2</v>
      </c>
      <c r="LG23" s="848">
        <v>8.3000000000000007</v>
      </c>
      <c r="LH23" s="420">
        <v>8</v>
      </c>
      <c r="LI23" s="420"/>
      <c r="LJ23" s="900">
        <f t="shared" si="187"/>
        <v>8.1</v>
      </c>
      <c r="LK23" s="902">
        <f t="shared" si="188"/>
        <v>8.1</v>
      </c>
      <c r="LL23" s="904" t="str">
        <f t="shared" si="189"/>
        <v>8.1</v>
      </c>
      <c r="LM23" s="906" t="str">
        <f t="shared" si="190"/>
        <v>B+</v>
      </c>
      <c r="LN23" s="908">
        <f t="shared" si="191"/>
        <v>3.5</v>
      </c>
      <c r="LO23" s="908" t="str">
        <f t="shared" si="192"/>
        <v>3.5</v>
      </c>
      <c r="LP23" s="729">
        <v>2</v>
      </c>
      <c r="LQ23" s="910">
        <v>2</v>
      </c>
      <c r="LR23" s="1111">
        <v>7.7</v>
      </c>
      <c r="LS23" s="420">
        <v>7</v>
      </c>
      <c r="LT23" s="420"/>
      <c r="LU23" s="900">
        <f t="shared" si="193"/>
        <v>7.3</v>
      </c>
      <c r="LV23" s="902">
        <f t="shared" si="194"/>
        <v>7.3</v>
      </c>
      <c r="LW23" s="1043" t="str">
        <f t="shared" si="195"/>
        <v>7.3</v>
      </c>
      <c r="LX23" s="906" t="str">
        <f t="shared" si="196"/>
        <v>B</v>
      </c>
      <c r="LY23" s="908">
        <f t="shared" si="197"/>
        <v>3</v>
      </c>
      <c r="LZ23" s="908" t="str">
        <f t="shared" si="198"/>
        <v>3.0</v>
      </c>
      <c r="MA23" s="729">
        <v>3</v>
      </c>
      <c r="MB23" s="910">
        <v>3</v>
      </c>
      <c r="MC23" s="1115">
        <v>7.4</v>
      </c>
      <c r="MD23" s="420">
        <v>9</v>
      </c>
      <c r="ME23" s="420"/>
      <c r="MF23" s="900">
        <f t="shared" si="199"/>
        <v>8.4</v>
      </c>
      <c r="MG23" s="902">
        <f t="shared" si="200"/>
        <v>8.4</v>
      </c>
      <c r="MH23" s="1043" t="str">
        <f t="shared" si="201"/>
        <v>8.4</v>
      </c>
      <c r="MI23" s="906" t="str">
        <f t="shared" si="202"/>
        <v>B+</v>
      </c>
      <c r="MJ23" s="908">
        <f t="shared" si="203"/>
        <v>3.5</v>
      </c>
      <c r="MK23" s="908" t="str">
        <f t="shared" si="204"/>
        <v>3.5</v>
      </c>
      <c r="ML23" s="729">
        <v>2</v>
      </c>
      <c r="MM23" s="910">
        <v>2</v>
      </c>
      <c r="MN23" s="706">
        <v>7.2</v>
      </c>
      <c r="MO23" s="420">
        <v>9</v>
      </c>
      <c r="MP23" s="420"/>
      <c r="MQ23" s="900">
        <f t="shared" si="205"/>
        <v>8.3000000000000007</v>
      </c>
      <c r="MR23" s="902">
        <f t="shared" si="206"/>
        <v>8.3000000000000007</v>
      </c>
      <c r="MS23" s="904" t="str">
        <f t="shared" si="207"/>
        <v>8.3</v>
      </c>
      <c r="MT23" s="906" t="str">
        <f t="shared" si="115"/>
        <v>B+</v>
      </c>
      <c r="MU23" s="908">
        <f t="shared" si="116"/>
        <v>3.5</v>
      </c>
      <c r="MV23" s="908" t="str">
        <f t="shared" si="117"/>
        <v>3.5</v>
      </c>
      <c r="MW23" s="729">
        <v>2</v>
      </c>
      <c r="MX23" s="910">
        <v>2</v>
      </c>
      <c r="MY23" s="706">
        <v>7.6</v>
      </c>
      <c r="MZ23" s="297">
        <v>7.5</v>
      </c>
      <c r="NA23" s="297"/>
      <c r="NB23" s="900">
        <f t="shared" si="208"/>
        <v>7.5</v>
      </c>
      <c r="NC23" s="902">
        <f t="shared" si="209"/>
        <v>7.5</v>
      </c>
      <c r="ND23" s="1043" t="str">
        <f t="shared" si="210"/>
        <v>7.5</v>
      </c>
      <c r="NE23" s="906" t="str">
        <f t="shared" si="211"/>
        <v>B</v>
      </c>
      <c r="NF23" s="908">
        <f t="shared" si="212"/>
        <v>3</v>
      </c>
      <c r="NG23" s="908" t="str">
        <f t="shared" si="213"/>
        <v>3.0</v>
      </c>
      <c r="NH23" s="729">
        <v>4</v>
      </c>
      <c r="NI23" s="910">
        <v>4</v>
      </c>
      <c r="NJ23" s="1069">
        <f t="shared" si="214"/>
        <v>15</v>
      </c>
      <c r="NK23" s="1070">
        <f t="shared" si="215"/>
        <v>3</v>
      </c>
      <c r="NL23" s="1071" t="str">
        <f t="shared" si="216"/>
        <v>3.00</v>
      </c>
      <c r="NM23" s="1072" t="str">
        <f t="shared" si="217"/>
        <v>Lên lớp</v>
      </c>
      <c r="NN23" s="1073">
        <f t="shared" si="218"/>
        <v>74</v>
      </c>
      <c r="NO23" s="1070">
        <f t="shared" si="219"/>
        <v>2.7972972972972974</v>
      </c>
      <c r="NP23" s="1071" t="str">
        <f t="shared" si="220"/>
        <v>2.80</v>
      </c>
      <c r="NQ23" s="1074">
        <f t="shared" si="221"/>
        <v>15</v>
      </c>
      <c r="NR23" s="1075">
        <f t="shared" si="222"/>
        <v>3</v>
      </c>
      <c r="NS23" s="1075">
        <f t="shared" si="223"/>
        <v>7.4866666666666672</v>
      </c>
      <c r="NT23" s="1076">
        <f t="shared" si="224"/>
        <v>74</v>
      </c>
      <c r="NU23" s="1079">
        <f t="shared" si="225"/>
        <v>7.1270270270270251</v>
      </c>
      <c r="NV23" s="1077">
        <f t="shared" si="226"/>
        <v>2.7972972972972974</v>
      </c>
      <c r="NW23" s="1072" t="str">
        <f t="shared" si="227"/>
        <v>Lên lớp</v>
      </c>
      <c r="NY23" s="1514">
        <v>7.6</v>
      </c>
      <c r="NZ23" s="1517">
        <v>7.8</v>
      </c>
      <c r="OA23" s="1335"/>
      <c r="OB23" s="1413">
        <f t="shared" si="228"/>
        <v>7.7</v>
      </c>
      <c r="OC23" s="1414">
        <f t="shared" si="229"/>
        <v>7.7</v>
      </c>
      <c r="OD23" s="1609" t="str">
        <f t="shared" si="230"/>
        <v>7.7</v>
      </c>
      <c r="OE23" s="1416" t="str">
        <f t="shared" si="231"/>
        <v>B</v>
      </c>
      <c r="OF23" s="1417">
        <f t="shared" si="232"/>
        <v>3</v>
      </c>
      <c r="OG23" s="1417" t="str">
        <f t="shared" si="233"/>
        <v>3.0</v>
      </c>
      <c r="OH23" s="1419">
        <v>6</v>
      </c>
      <c r="OI23" s="1610">
        <v>6</v>
      </c>
      <c r="OJ23" s="1337">
        <v>7.6</v>
      </c>
      <c r="OK23" s="1335">
        <v>8.5</v>
      </c>
      <c r="OL23" s="1634">
        <f t="shared" si="234"/>
        <v>8.1</v>
      </c>
      <c r="OM23" s="1635" t="str">
        <f t="shared" si="235"/>
        <v>8.1</v>
      </c>
      <c r="ON23" s="1636" t="str">
        <f t="shared" si="236"/>
        <v>B+</v>
      </c>
      <c r="OO23" s="1637">
        <f t="shared" si="237"/>
        <v>3.5</v>
      </c>
      <c r="OP23" s="1637" t="str">
        <f t="shared" si="238"/>
        <v>3.5</v>
      </c>
      <c r="OQ23" s="1638">
        <v>5</v>
      </c>
      <c r="OR23" s="1610">
        <v>5</v>
      </c>
      <c r="OS23" s="1511">
        <f t="shared" si="239"/>
        <v>11</v>
      </c>
      <c r="OT23" s="1070">
        <f t="shared" si="240"/>
        <v>3.2272727272727271</v>
      </c>
    </row>
    <row r="24" spans="1:410" ht="21.75" customHeight="1" x14ac:dyDescent="0.25">
      <c r="A24" s="33">
        <v>31</v>
      </c>
      <c r="B24" s="33" t="s">
        <v>471</v>
      </c>
      <c r="C24" s="24" t="s">
        <v>572</v>
      </c>
      <c r="D24" s="61" t="s">
        <v>573</v>
      </c>
      <c r="E24" s="64" t="s">
        <v>574</v>
      </c>
      <c r="F24" s="174" t="s">
        <v>197</v>
      </c>
      <c r="G24" s="35">
        <v>37153</v>
      </c>
      <c r="H24" s="21" t="s">
        <v>34</v>
      </c>
      <c r="I24" s="215" t="s">
        <v>190</v>
      </c>
      <c r="J24" s="118">
        <v>7</v>
      </c>
      <c r="K24" s="1664" t="str">
        <f t="shared" si="0"/>
        <v>7.0</v>
      </c>
      <c r="L24" s="10" t="str">
        <f t="shared" si="1"/>
        <v>B</v>
      </c>
      <c r="M24" s="8">
        <f t="shared" si="2"/>
        <v>3</v>
      </c>
      <c r="N24" s="208" t="str">
        <f t="shared" si="3"/>
        <v>3.0</v>
      </c>
      <c r="O24" s="257">
        <v>6.6</v>
      </c>
      <c r="P24" s="1664" t="str">
        <f t="shared" si="4"/>
        <v>6.6</v>
      </c>
      <c r="Q24" s="10" t="str">
        <f t="shared" si="5"/>
        <v>C+</v>
      </c>
      <c r="R24" s="8">
        <f t="shared" si="6"/>
        <v>2.5</v>
      </c>
      <c r="S24" s="208" t="str">
        <f t="shared" si="7"/>
        <v>2.5</v>
      </c>
      <c r="T24" s="313">
        <v>5.2</v>
      </c>
      <c r="U24" s="244">
        <v>3</v>
      </c>
      <c r="V24" s="273">
        <v>7</v>
      </c>
      <c r="W24" s="6">
        <f t="shared" si="8"/>
        <v>3.9</v>
      </c>
      <c r="X24" s="7">
        <f t="shared" si="9"/>
        <v>6.3</v>
      </c>
      <c r="Y24" s="791" t="str">
        <f t="shared" si="10"/>
        <v>6.3</v>
      </c>
      <c r="Z24" s="10" t="str">
        <f t="shared" si="11"/>
        <v>C</v>
      </c>
      <c r="AA24" s="8">
        <f t="shared" si="12"/>
        <v>2</v>
      </c>
      <c r="AB24" s="8" t="str">
        <f t="shared" si="13"/>
        <v>2.0</v>
      </c>
      <c r="AC24" s="183">
        <v>2</v>
      </c>
      <c r="AD24" s="488">
        <v>2</v>
      </c>
      <c r="AE24" s="293">
        <v>5.7</v>
      </c>
      <c r="AF24" s="21">
        <v>6</v>
      </c>
      <c r="AG24" s="20"/>
      <c r="AH24" s="6">
        <f t="shared" si="14"/>
        <v>5.9</v>
      </c>
      <c r="AI24" s="7">
        <f t="shared" si="15"/>
        <v>5.9</v>
      </c>
      <c r="AJ24" s="791" t="str">
        <f t="shared" si="16"/>
        <v>5.9</v>
      </c>
      <c r="AK24" s="10" t="str">
        <f t="shared" si="17"/>
        <v>C</v>
      </c>
      <c r="AL24" s="8">
        <f t="shared" si="18"/>
        <v>2</v>
      </c>
      <c r="AM24" s="8" t="str">
        <f t="shared" si="19"/>
        <v>2.0</v>
      </c>
      <c r="AN24" s="12">
        <v>3</v>
      </c>
      <c r="AO24" s="110">
        <v>3</v>
      </c>
      <c r="AP24" s="1648">
        <v>7.7</v>
      </c>
      <c r="AQ24" s="1649">
        <v>5</v>
      </c>
      <c r="AR24" s="1649"/>
      <c r="AS24" s="1650">
        <f t="shared" si="20"/>
        <v>6.1</v>
      </c>
      <c r="AT24" s="1651">
        <f t="shared" si="21"/>
        <v>6.1</v>
      </c>
      <c r="AU24" s="1652" t="str">
        <f t="shared" si="22"/>
        <v>6.1</v>
      </c>
      <c r="AV24" s="1653" t="str">
        <f t="shared" si="23"/>
        <v>C</v>
      </c>
      <c r="AW24" s="779">
        <f t="shared" si="24"/>
        <v>2</v>
      </c>
      <c r="AX24" s="779" t="str">
        <f t="shared" si="25"/>
        <v>2.0</v>
      </c>
      <c r="AY24" s="747">
        <v>4</v>
      </c>
      <c r="AZ24" s="780">
        <v>4</v>
      </c>
      <c r="BA24" s="285">
        <v>7.6</v>
      </c>
      <c r="BB24" s="244">
        <v>8</v>
      </c>
      <c r="BC24" s="244"/>
      <c r="BD24" s="6">
        <f t="shared" si="26"/>
        <v>7.8</v>
      </c>
      <c r="BE24" s="7">
        <f t="shared" si="27"/>
        <v>7.8</v>
      </c>
      <c r="BF24" s="791" t="str">
        <f t="shared" si="28"/>
        <v>7.8</v>
      </c>
      <c r="BG24" s="10" t="str">
        <f t="shared" si="29"/>
        <v>B</v>
      </c>
      <c r="BH24" s="8">
        <f t="shared" si="30"/>
        <v>3</v>
      </c>
      <c r="BI24" s="8" t="str">
        <f t="shared" si="31"/>
        <v>3.0</v>
      </c>
      <c r="BJ24" s="183">
        <v>3</v>
      </c>
      <c r="BK24" s="110">
        <v>3</v>
      </c>
      <c r="BL24" s="305">
        <v>6</v>
      </c>
      <c r="BM24" s="334">
        <v>4</v>
      </c>
      <c r="BN24" s="334"/>
      <c r="BO24" s="6">
        <f t="shared" si="32"/>
        <v>4.8</v>
      </c>
      <c r="BP24" s="7">
        <f t="shared" si="33"/>
        <v>4.8</v>
      </c>
      <c r="BQ24" s="791" t="str">
        <f t="shared" si="34"/>
        <v>4.8</v>
      </c>
      <c r="BR24" s="10" t="str">
        <f t="shared" si="35"/>
        <v>D</v>
      </c>
      <c r="BS24" s="8">
        <f t="shared" si="36"/>
        <v>1</v>
      </c>
      <c r="BT24" s="8" t="str">
        <f t="shared" si="37"/>
        <v>1.0</v>
      </c>
      <c r="BU24" s="183">
        <v>2</v>
      </c>
      <c r="BV24" s="851">
        <v>2</v>
      </c>
      <c r="BW24" s="243">
        <v>6.7</v>
      </c>
      <c r="BX24" s="334">
        <v>9</v>
      </c>
      <c r="BY24" s="334"/>
      <c r="BZ24" s="6">
        <f t="shared" si="38"/>
        <v>8.1</v>
      </c>
      <c r="CA24" s="7">
        <f t="shared" si="39"/>
        <v>8.1</v>
      </c>
      <c r="CB24" s="791" t="str">
        <f t="shared" si="40"/>
        <v>8.1</v>
      </c>
      <c r="CC24" s="10" t="str">
        <f t="shared" si="41"/>
        <v>B+</v>
      </c>
      <c r="CD24" s="8">
        <f t="shared" si="42"/>
        <v>3.5</v>
      </c>
      <c r="CE24" s="8" t="str">
        <f t="shared" si="43"/>
        <v>3.5</v>
      </c>
      <c r="CF24" s="12">
        <v>2</v>
      </c>
      <c r="CG24" s="110">
        <v>2</v>
      </c>
      <c r="CH24" s="912">
        <v>5.7</v>
      </c>
      <c r="CI24" s="913">
        <v>3</v>
      </c>
      <c r="CJ24" s="913"/>
      <c r="CK24" s="914">
        <f t="shared" si="44"/>
        <v>4.0999999999999996</v>
      </c>
      <c r="CL24" s="915">
        <f t="shared" si="45"/>
        <v>4.0999999999999996</v>
      </c>
      <c r="CM24" s="916" t="str">
        <f t="shared" si="46"/>
        <v>4.1</v>
      </c>
      <c r="CN24" s="10" t="str">
        <f t="shared" si="47"/>
        <v>D</v>
      </c>
      <c r="CO24" s="8">
        <f t="shared" si="48"/>
        <v>1</v>
      </c>
      <c r="CP24" s="8" t="str">
        <f t="shared" si="49"/>
        <v>1.0</v>
      </c>
      <c r="CQ24" s="12">
        <v>3</v>
      </c>
      <c r="CR24" s="110">
        <v>3</v>
      </c>
      <c r="CS24" s="365">
        <f t="shared" si="50"/>
        <v>19</v>
      </c>
      <c r="CT24" s="363">
        <f t="shared" si="51"/>
        <v>2.0526315789473686</v>
      </c>
      <c r="CU24" s="355" t="str">
        <f t="shared" si="52"/>
        <v>2.05</v>
      </c>
      <c r="CV24" s="356" t="str">
        <f t="shared" si="53"/>
        <v>Lên lớp</v>
      </c>
      <c r="CW24" s="357">
        <f t="shared" si="54"/>
        <v>19</v>
      </c>
      <c r="CX24" s="358">
        <f t="shared" si="55"/>
        <v>2.0526315789473686</v>
      </c>
      <c r="CY24" s="356" t="str">
        <f t="shared" si="56"/>
        <v>Lên lớp</v>
      </c>
      <c r="DA24" s="285">
        <v>6.3</v>
      </c>
      <c r="DB24" s="244">
        <v>6</v>
      </c>
      <c r="DC24" s="244"/>
      <c r="DD24" s="6">
        <f t="shared" si="57"/>
        <v>6.1</v>
      </c>
      <c r="DE24" s="7">
        <f t="shared" si="58"/>
        <v>6.1</v>
      </c>
      <c r="DF24" s="791" t="str">
        <f t="shared" si="59"/>
        <v>6.1</v>
      </c>
      <c r="DG24" s="10" t="str">
        <f t="shared" si="60"/>
        <v>C</v>
      </c>
      <c r="DH24" s="8">
        <f t="shared" si="61"/>
        <v>2</v>
      </c>
      <c r="DI24" s="8" t="str">
        <f t="shared" si="62"/>
        <v>2.0</v>
      </c>
      <c r="DJ24" s="12">
        <v>4</v>
      </c>
      <c r="DK24" s="110">
        <v>4</v>
      </c>
      <c r="DL24" s="243">
        <v>7.8</v>
      </c>
      <c r="DM24" s="334">
        <v>6</v>
      </c>
      <c r="DN24" s="334"/>
      <c r="DO24" s="6">
        <f t="shared" si="63"/>
        <v>6.7</v>
      </c>
      <c r="DP24" s="7">
        <f t="shared" si="64"/>
        <v>6.7</v>
      </c>
      <c r="DQ24" s="791" t="str">
        <f t="shared" si="65"/>
        <v>6.7</v>
      </c>
      <c r="DR24" s="10" t="str">
        <f t="shared" si="66"/>
        <v>C+</v>
      </c>
      <c r="DS24" s="8">
        <f t="shared" si="67"/>
        <v>2.5</v>
      </c>
      <c r="DT24" s="8" t="str">
        <f t="shared" si="68"/>
        <v>2.5</v>
      </c>
      <c r="DU24" s="12">
        <v>2</v>
      </c>
      <c r="DV24" s="110">
        <v>2</v>
      </c>
      <c r="DW24" s="243">
        <v>6.7</v>
      </c>
      <c r="DX24" s="244">
        <v>6</v>
      </c>
      <c r="DY24" s="244"/>
      <c r="DZ24" s="6">
        <f t="shared" si="69"/>
        <v>6.3</v>
      </c>
      <c r="EA24" s="7">
        <f t="shared" si="70"/>
        <v>6.3</v>
      </c>
      <c r="EB24" s="791" t="str">
        <f t="shared" si="71"/>
        <v>6.3</v>
      </c>
      <c r="EC24" s="10" t="str">
        <f t="shared" si="72"/>
        <v>C</v>
      </c>
      <c r="ED24" s="8">
        <f t="shared" si="73"/>
        <v>2</v>
      </c>
      <c r="EE24" s="8" t="str">
        <f t="shared" si="74"/>
        <v>2.0</v>
      </c>
      <c r="EF24" s="12">
        <v>2</v>
      </c>
      <c r="EG24" s="110">
        <v>2</v>
      </c>
      <c r="EH24" s="243">
        <v>5.7</v>
      </c>
      <c r="EI24" s="244">
        <v>8</v>
      </c>
      <c r="EJ24" s="244"/>
      <c r="EK24" s="6">
        <f t="shared" si="75"/>
        <v>7.1</v>
      </c>
      <c r="EL24" s="7">
        <f t="shared" si="76"/>
        <v>7.1</v>
      </c>
      <c r="EM24" s="791" t="str">
        <f t="shared" si="77"/>
        <v>7.1</v>
      </c>
      <c r="EN24" s="10" t="str">
        <f t="shared" si="78"/>
        <v>B</v>
      </c>
      <c r="EO24" s="8">
        <f t="shared" si="79"/>
        <v>3</v>
      </c>
      <c r="EP24" s="8" t="str">
        <f t="shared" si="80"/>
        <v>3.0</v>
      </c>
      <c r="EQ24" s="12">
        <v>4</v>
      </c>
      <c r="ER24" s="110">
        <v>4</v>
      </c>
      <c r="ES24" s="285">
        <v>6.8</v>
      </c>
      <c r="ET24" s="244">
        <v>5</v>
      </c>
      <c r="EU24" s="244"/>
      <c r="EV24" s="6">
        <f t="shared" si="81"/>
        <v>5.7</v>
      </c>
      <c r="EW24" s="7">
        <f t="shared" si="82"/>
        <v>5.7</v>
      </c>
      <c r="EX24" s="791" t="str">
        <f t="shared" si="83"/>
        <v>5.7</v>
      </c>
      <c r="EY24" s="10" t="str">
        <f t="shared" si="84"/>
        <v>C</v>
      </c>
      <c r="EZ24" s="8">
        <f t="shared" si="85"/>
        <v>2</v>
      </c>
      <c r="FA24" s="8" t="str">
        <f t="shared" si="86"/>
        <v>2.0</v>
      </c>
      <c r="FB24" s="12">
        <v>2</v>
      </c>
      <c r="FC24" s="110">
        <v>2</v>
      </c>
      <c r="FD24" s="243">
        <v>6.2</v>
      </c>
      <c r="FE24" s="334">
        <v>6</v>
      </c>
      <c r="FF24" s="20"/>
      <c r="FG24" s="6">
        <f t="shared" si="87"/>
        <v>6.1</v>
      </c>
      <c r="FH24" s="7">
        <f t="shared" si="88"/>
        <v>6.1</v>
      </c>
      <c r="FI24" s="791" t="str">
        <f t="shared" si="89"/>
        <v>6.1</v>
      </c>
      <c r="FJ24" s="10" t="str">
        <f t="shared" si="90"/>
        <v>C</v>
      </c>
      <c r="FK24" s="8">
        <f t="shared" si="91"/>
        <v>2</v>
      </c>
      <c r="FL24" s="8" t="str">
        <f t="shared" si="92"/>
        <v>2.0</v>
      </c>
      <c r="FM24" s="12">
        <v>2</v>
      </c>
      <c r="FN24" s="110">
        <v>2</v>
      </c>
      <c r="FO24" s="243">
        <v>7.7</v>
      </c>
      <c r="FP24" s="244">
        <v>8</v>
      </c>
      <c r="FQ24" s="244"/>
      <c r="FR24" s="6">
        <f t="shared" si="93"/>
        <v>7.9</v>
      </c>
      <c r="FS24" s="7">
        <f t="shared" si="94"/>
        <v>7.9</v>
      </c>
      <c r="FT24" s="791" t="str">
        <f t="shared" si="95"/>
        <v>7.9</v>
      </c>
      <c r="FU24" s="10" t="str">
        <f t="shared" si="96"/>
        <v>B</v>
      </c>
      <c r="FV24" s="8">
        <f t="shared" si="97"/>
        <v>3</v>
      </c>
      <c r="FW24" s="8" t="str">
        <f t="shared" si="98"/>
        <v>3.0</v>
      </c>
      <c r="FX24" s="12">
        <v>2</v>
      </c>
      <c r="FY24" s="110">
        <v>2</v>
      </c>
      <c r="FZ24" s="243">
        <v>7.4</v>
      </c>
      <c r="GA24" s="244">
        <v>7</v>
      </c>
      <c r="GB24" s="244"/>
      <c r="GC24" s="6">
        <f t="shared" si="99"/>
        <v>7.2</v>
      </c>
      <c r="GD24" s="7">
        <f t="shared" si="100"/>
        <v>7.2</v>
      </c>
      <c r="GE24" s="791" t="str">
        <f t="shared" si="101"/>
        <v>7.2</v>
      </c>
      <c r="GF24" s="10" t="str">
        <f t="shared" si="102"/>
        <v>B</v>
      </c>
      <c r="GG24" s="8">
        <f t="shared" si="103"/>
        <v>3</v>
      </c>
      <c r="GH24" s="8" t="str">
        <f t="shared" si="104"/>
        <v>3.0</v>
      </c>
      <c r="GI24" s="12">
        <v>2</v>
      </c>
      <c r="GJ24" s="110">
        <v>2</v>
      </c>
      <c r="GK24" s="365">
        <f t="shared" si="105"/>
        <v>20</v>
      </c>
      <c r="GL24" s="354">
        <f t="shared" si="106"/>
        <v>2.4500000000000002</v>
      </c>
      <c r="GM24" s="355" t="str">
        <f t="shared" si="107"/>
        <v>2.45</v>
      </c>
      <c r="GN24" s="664" t="str">
        <f t="shared" si="108"/>
        <v>Lên lớp</v>
      </c>
      <c r="GO24" s="560">
        <f t="shared" si="109"/>
        <v>39</v>
      </c>
      <c r="GP24" s="361">
        <f t="shared" si="110"/>
        <v>2.2564102564102564</v>
      </c>
      <c r="GQ24" s="362" t="str">
        <f t="shared" si="111"/>
        <v>2.26</v>
      </c>
      <c r="GR24" s="676">
        <f t="shared" si="112"/>
        <v>39</v>
      </c>
      <c r="GS24" s="789">
        <f t="shared" si="118"/>
        <v>6.379487179487179</v>
      </c>
      <c r="GT24" s="562">
        <f t="shared" si="113"/>
        <v>2.2564102564102564</v>
      </c>
      <c r="GU24" s="679" t="str">
        <f t="shared" si="114"/>
        <v>Lên lớp</v>
      </c>
      <c r="GV24" s="280"/>
      <c r="GW24" s="279">
        <v>7.3</v>
      </c>
      <c r="GX24" s="336">
        <v>8</v>
      </c>
      <c r="GY24" s="336"/>
      <c r="GZ24" s="239">
        <f t="shared" si="119"/>
        <v>7.7</v>
      </c>
      <c r="HA24" s="484">
        <f t="shared" si="120"/>
        <v>7.7</v>
      </c>
      <c r="HB24" s="819" t="str">
        <f t="shared" si="121"/>
        <v>7.7</v>
      </c>
      <c r="HC24" s="240" t="str">
        <f t="shared" si="122"/>
        <v>B</v>
      </c>
      <c r="HD24" s="241">
        <f t="shared" si="123"/>
        <v>3</v>
      </c>
      <c r="HE24" s="241" t="str">
        <f t="shared" si="124"/>
        <v>3.0</v>
      </c>
      <c r="HF24" s="242">
        <v>2</v>
      </c>
      <c r="HG24" s="489">
        <v>2</v>
      </c>
      <c r="HH24" s="279">
        <v>6.8</v>
      </c>
      <c r="HI24" s="700">
        <v>6</v>
      </c>
      <c r="HJ24" s="700"/>
      <c r="HK24" s="239">
        <f t="shared" si="125"/>
        <v>6.3</v>
      </c>
      <c r="HL24" s="484">
        <f t="shared" si="126"/>
        <v>6.3</v>
      </c>
      <c r="HM24" s="819" t="str">
        <f t="shared" si="127"/>
        <v>6.3</v>
      </c>
      <c r="HN24" s="240" t="str">
        <f t="shared" si="128"/>
        <v>C</v>
      </c>
      <c r="HO24" s="241">
        <f t="shared" si="129"/>
        <v>2</v>
      </c>
      <c r="HP24" s="241" t="str">
        <f t="shared" si="130"/>
        <v>2.0</v>
      </c>
      <c r="HQ24" s="242">
        <v>3</v>
      </c>
      <c r="HR24" s="489">
        <v>3</v>
      </c>
      <c r="HS24" s="331">
        <v>8.1999999999999993</v>
      </c>
      <c r="HT24" s="836">
        <v>8</v>
      </c>
      <c r="HU24" s="336"/>
      <c r="HV24" s="239">
        <f t="shared" si="131"/>
        <v>8.1</v>
      </c>
      <c r="HW24" s="484">
        <f t="shared" si="132"/>
        <v>8.1</v>
      </c>
      <c r="HX24" s="819" t="str">
        <f t="shared" si="133"/>
        <v>8.1</v>
      </c>
      <c r="HY24" s="240" t="str">
        <f t="shared" si="134"/>
        <v>B+</v>
      </c>
      <c r="HZ24" s="241">
        <f t="shared" si="135"/>
        <v>3.5</v>
      </c>
      <c r="IA24" s="241" t="str">
        <f t="shared" si="136"/>
        <v>3.5</v>
      </c>
      <c r="IB24" s="242">
        <v>2</v>
      </c>
      <c r="IC24" s="489">
        <v>2</v>
      </c>
      <c r="ID24" s="279">
        <v>7</v>
      </c>
      <c r="IE24" s="336">
        <v>9</v>
      </c>
      <c r="IF24" s="336"/>
      <c r="IG24" s="239">
        <f t="shared" si="137"/>
        <v>8.1999999999999993</v>
      </c>
      <c r="IH24" s="484">
        <f t="shared" si="138"/>
        <v>8.1999999999999993</v>
      </c>
      <c r="II24" s="819" t="str">
        <f t="shared" si="139"/>
        <v>8.2</v>
      </c>
      <c r="IJ24" s="240" t="str">
        <f t="shared" si="140"/>
        <v>B+</v>
      </c>
      <c r="IK24" s="241">
        <f t="shared" si="141"/>
        <v>3.5</v>
      </c>
      <c r="IL24" s="241" t="str">
        <f t="shared" si="142"/>
        <v>3.5</v>
      </c>
      <c r="IM24" s="242">
        <v>4</v>
      </c>
      <c r="IN24" s="489">
        <v>4</v>
      </c>
      <c r="IO24" s="331">
        <v>8.1999999999999993</v>
      </c>
      <c r="IP24" s="336">
        <v>9</v>
      </c>
      <c r="IQ24" s="336"/>
      <c r="IR24" s="239">
        <f t="shared" si="143"/>
        <v>8.6999999999999993</v>
      </c>
      <c r="IS24" s="484">
        <f t="shared" si="144"/>
        <v>8.6999999999999993</v>
      </c>
      <c r="IT24" s="819" t="str">
        <f t="shared" si="145"/>
        <v>8.7</v>
      </c>
      <c r="IU24" s="240" t="str">
        <f t="shared" si="146"/>
        <v>A</v>
      </c>
      <c r="IV24" s="241">
        <f t="shared" si="147"/>
        <v>4</v>
      </c>
      <c r="IW24" s="241" t="str">
        <f t="shared" si="148"/>
        <v>4.0</v>
      </c>
      <c r="IX24" s="242">
        <v>2</v>
      </c>
      <c r="IY24" s="489">
        <v>2</v>
      </c>
      <c r="IZ24" s="279">
        <v>7.4</v>
      </c>
      <c r="JA24" s="700">
        <v>7</v>
      </c>
      <c r="JB24" s="700"/>
      <c r="JC24" s="239">
        <f t="shared" si="149"/>
        <v>7.2</v>
      </c>
      <c r="JD24" s="484">
        <f t="shared" si="150"/>
        <v>7.2</v>
      </c>
      <c r="JE24" s="819" t="str">
        <f t="shared" si="151"/>
        <v>7.2</v>
      </c>
      <c r="JF24" s="240" t="str">
        <f t="shared" si="152"/>
        <v>B</v>
      </c>
      <c r="JG24" s="241">
        <f t="shared" si="153"/>
        <v>3</v>
      </c>
      <c r="JH24" s="241" t="str">
        <f t="shared" si="154"/>
        <v>3.0</v>
      </c>
      <c r="JI24" s="242">
        <v>2</v>
      </c>
      <c r="JJ24" s="489">
        <v>2</v>
      </c>
      <c r="JK24" s="331">
        <v>6.4</v>
      </c>
      <c r="JL24" s="336">
        <v>2</v>
      </c>
      <c r="JM24" s="336">
        <v>6</v>
      </c>
      <c r="JN24" s="776">
        <f t="shared" si="155"/>
        <v>3.8</v>
      </c>
      <c r="JO24" s="777">
        <f t="shared" si="156"/>
        <v>6.2</v>
      </c>
      <c r="JP24" s="839" t="str">
        <f t="shared" si="157"/>
        <v>6.2</v>
      </c>
      <c r="JQ24" s="778" t="str">
        <f t="shared" si="158"/>
        <v>C</v>
      </c>
      <c r="JR24" s="779">
        <f t="shared" si="159"/>
        <v>2</v>
      </c>
      <c r="JS24" s="779" t="str">
        <f t="shared" si="160"/>
        <v>2.0</v>
      </c>
      <c r="JT24" s="747">
        <v>3</v>
      </c>
      <c r="JU24" s="780">
        <v>3</v>
      </c>
      <c r="JV24" s="279">
        <v>7</v>
      </c>
      <c r="JW24" s="700">
        <v>5</v>
      </c>
      <c r="JX24" s="700"/>
      <c r="JY24" s="901">
        <f t="shared" si="161"/>
        <v>5.8</v>
      </c>
      <c r="JZ24" s="903">
        <f t="shared" si="162"/>
        <v>5.8</v>
      </c>
      <c r="KA24" s="905" t="str">
        <f t="shared" si="163"/>
        <v>5.8</v>
      </c>
      <c r="KB24" s="907" t="str">
        <f t="shared" si="164"/>
        <v>C</v>
      </c>
      <c r="KC24" s="909">
        <f t="shared" si="165"/>
        <v>2</v>
      </c>
      <c r="KD24" s="909" t="str">
        <f t="shared" si="166"/>
        <v>2.0</v>
      </c>
      <c r="KE24" s="730">
        <v>2</v>
      </c>
      <c r="KF24" s="911">
        <v>2</v>
      </c>
      <c r="KG24" s="921">
        <f t="shared" si="167"/>
        <v>20</v>
      </c>
      <c r="KH24" s="923">
        <f t="shared" si="168"/>
        <v>2.85</v>
      </c>
      <c r="KI24" s="925" t="str">
        <f t="shared" si="169"/>
        <v>2.85</v>
      </c>
      <c r="KJ24" s="929" t="str">
        <f t="shared" si="170"/>
        <v>Lên lớp</v>
      </c>
      <c r="KK24" s="937">
        <f t="shared" si="171"/>
        <v>59</v>
      </c>
      <c r="KL24" s="923">
        <f t="shared" si="172"/>
        <v>2.4576271186440679</v>
      </c>
      <c r="KM24" s="925" t="str">
        <f t="shared" si="173"/>
        <v>2.46</v>
      </c>
      <c r="KN24" s="938">
        <f t="shared" si="174"/>
        <v>20</v>
      </c>
      <c r="KO24" s="841">
        <f t="shared" si="175"/>
        <v>7.2650000000000006</v>
      </c>
      <c r="KP24" s="939">
        <f t="shared" si="176"/>
        <v>2.85</v>
      </c>
      <c r="KQ24" s="940">
        <f t="shared" si="177"/>
        <v>59</v>
      </c>
      <c r="KR24" s="941">
        <f t="shared" si="178"/>
        <v>6.6796610169491526</v>
      </c>
      <c r="KS24" s="942">
        <f t="shared" si="179"/>
        <v>2.4576271186440679</v>
      </c>
      <c r="KT24" s="929" t="str">
        <f t="shared" si="180"/>
        <v>Lên lớp</v>
      </c>
      <c r="KU24" s="713"/>
      <c r="KV24" s="279">
        <v>8</v>
      </c>
      <c r="KW24" s="336">
        <v>6</v>
      </c>
      <c r="KX24" s="336"/>
      <c r="KY24" s="901">
        <f t="shared" si="181"/>
        <v>6.8</v>
      </c>
      <c r="KZ24" s="903">
        <f t="shared" si="182"/>
        <v>6.8</v>
      </c>
      <c r="LA24" s="905" t="str">
        <f t="shared" si="183"/>
        <v>6.8</v>
      </c>
      <c r="LB24" s="907" t="str">
        <f t="shared" si="184"/>
        <v>C+</v>
      </c>
      <c r="LC24" s="909">
        <f t="shared" si="185"/>
        <v>2.5</v>
      </c>
      <c r="LD24" s="909" t="str">
        <f t="shared" si="186"/>
        <v>2.5</v>
      </c>
      <c r="LE24" s="730">
        <v>2</v>
      </c>
      <c r="LF24" s="911">
        <v>2</v>
      </c>
      <c r="LG24" s="877">
        <v>7.8</v>
      </c>
      <c r="LH24" s="336">
        <v>8</v>
      </c>
      <c r="LI24" s="336"/>
      <c r="LJ24" s="901">
        <f t="shared" si="187"/>
        <v>7.9</v>
      </c>
      <c r="LK24" s="903">
        <f t="shared" si="188"/>
        <v>7.9</v>
      </c>
      <c r="LL24" s="905" t="str">
        <f t="shared" si="189"/>
        <v>7.9</v>
      </c>
      <c r="LM24" s="907" t="str">
        <f t="shared" si="190"/>
        <v>B</v>
      </c>
      <c r="LN24" s="909">
        <f t="shared" si="191"/>
        <v>3</v>
      </c>
      <c r="LO24" s="909" t="str">
        <f t="shared" si="192"/>
        <v>3.0</v>
      </c>
      <c r="LP24" s="730">
        <v>2</v>
      </c>
      <c r="LQ24" s="911">
        <v>2</v>
      </c>
      <c r="LR24" s="1112">
        <v>6.7</v>
      </c>
      <c r="LS24" s="336">
        <v>7</v>
      </c>
      <c r="LT24" s="336"/>
      <c r="LU24" s="901">
        <f t="shared" si="193"/>
        <v>6.9</v>
      </c>
      <c r="LV24" s="903">
        <f t="shared" si="194"/>
        <v>6.9</v>
      </c>
      <c r="LW24" s="1109" t="str">
        <f t="shared" si="195"/>
        <v>6.9</v>
      </c>
      <c r="LX24" s="907" t="str">
        <f t="shared" si="196"/>
        <v>C+</v>
      </c>
      <c r="LY24" s="909">
        <f t="shared" si="197"/>
        <v>2.5</v>
      </c>
      <c r="LZ24" s="909" t="str">
        <f t="shared" si="198"/>
        <v>2.5</v>
      </c>
      <c r="MA24" s="730">
        <v>3</v>
      </c>
      <c r="MB24" s="911">
        <v>3</v>
      </c>
      <c r="MC24" s="1116">
        <v>7.8</v>
      </c>
      <c r="MD24" s="336">
        <v>6</v>
      </c>
      <c r="ME24" s="336"/>
      <c r="MF24" s="1012">
        <f t="shared" si="199"/>
        <v>6.7</v>
      </c>
      <c r="MG24" s="1013">
        <f t="shared" si="200"/>
        <v>6.7</v>
      </c>
      <c r="MH24" s="1118" t="str">
        <f t="shared" si="201"/>
        <v>6.7</v>
      </c>
      <c r="MI24" s="1015" t="str">
        <f t="shared" si="202"/>
        <v>C+</v>
      </c>
      <c r="MJ24" s="1016">
        <f t="shared" si="203"/>
        <v>2.5</v>
      </c>
      <c r="MK24" s="1016" t="str">
        <f t="shared" si="204"/>
        <v>2.5</v>
      </c>
      <c r="ML24" s="1017">
        <v>2</v>
      </c>
      <c r="MM24" s="1107">
        <v>2</v>
      </c>
      <c r="MN24" s="279">
        <v>6.2</v>
      </c>
      <c r="MO24" s="336">
        <v>8</v>
      </c>
      <c r="MP24" s="336"/>
      <c r="MQ24" s="1012">
        <f t="shared" si="205"/>
        <v>7.3</v>
      </c>
      <c r="MR24" s="1013">
        <f t="shared" si="206"/>
        <v>7.3</v>
      </c>
      <c r="MS24" s="1014" t="str">
        <f t="shared" si="207"/>
        <v>7.3</v>
      </c>
      <c r="MT24" s="1015" t="str">
        <f t="shared" si="115"/>
        <v>B</v>
      </c>
      <c r="MU24" s="1016">
        <f t="shared" si="116"/>
        <v>3</v>
      </c>
      <c r="MV24" s="1016" t="str">
        <f t="shared" si="117"/>
        <v>3.0</v>
      </c>
      <c r="MW24" s="1017">
        <v>2</v>
      </c>
      <c r="MX24" s="910">
        <v>2</v>
      </c>
      <c r="MY24" s="279">
        <v>7.3</v>
      </c>
      <c r="MZ24" s="336">
        <v>7</v>
      </c>
      <c r="NA24" s="504"/>
      <c r="NB24" s="1012">
        <f t="shared" si="208"/>
        <v>7.1</v>
      </c>
      <c r="NC24" s="1013">
        <f t="shared" si="209"/>
        <v>7.1</v>
      </c>
      <c r="ND24" s="1118" t="str">
        <f t="shared" si="210"/>
        <v>7.1</v>
      </c>
      <c r="NE24" s="1015" t="str">
        <f t="shared" si="211"/>
        <v>B</v>
      </c>
      <c r="NF24" s="1016">
        <f t="shared" si="212"/>
        <v>3</v>
      </c>
      <c r="NG24" s="1016" t="str">
        <f t="shared" si="213"/>
        <v>3.0</v>
      </c>
      <c r="NH24" s="1017">
        <v>4</v>
      </c>
      <c r="NI24" s="1107">
        <v>4</v>
      </c>
      <c r="NJ24" s="1069">
        <f t="shared" si="214"/>
        <v>15</v>
      </c>
      <c r="NK24" s="1070">
        <f t="shared" si="215"/>
        <v>2.7666666666666666</v>
      </c>
      <c r="NL24" s="1071" t="str">
        <f t="shared" si="216"/>
        <v>2.77</v>
      </c>
      <c r="NM24" s="1072" t="str">
        <f t="shared" si="217"/>
        <v>Lên lớp</v>
      </c>
      <c r="NN24" s="1073">
        <f t="shared" si="218"/>
        <v>74</v>
      </c>
      <c r="NO24" s="1070">
        <f t="shared" si="219"/>
        <v>2.5202702702702702</v>
      </c>
      <c r="NP24" s="1071" t="str">
        <f t="shared" si="220"/>
        <v>2.52</v>
      </c>
      <c r="NQ24" s="1074">
        <f t="shared" si="221"/>
        <v>15</v>
      </c>
      <c r="NR24" s="1075">
        <f t="shared" si="222"/>
        <v>2.7666666666666666</v>
      </c>
      <c r="NS24" s="1075">
        <f t="shared" si="223"/>
        <v>7.1</v>
      </c>
      <c r="NT24" s="1076">
        <f t="shared" si="224"/>
        <v>74</v>
      </c>
      <c r="NU24" s="1079">
        <f t="shared" si="225"/>
        <v>6.7648648648648653</v>
      </c>
      <c r="NV24" s="1077">
        <f t="shared" si="226"/>
        <v>2.5202702702702702</v>
      </c>
      <c r="NW24" s="1072" t="str">
        <f t="shared" si="227"/>
        <v>Lên lớp</v>
      </c>
      <c r="NY24" s="1515">
        <v>7.6</v>
      </c>
      <c r="NZ24" s="1518">
        <v>7</v>
      </c>
      <c r="OA24" s="1336"/>
      <c r="OB24" s="1420">
        <f t="shared" si="228"/>
        <v>7.2</v>
      </c>
      <c r="OC24" s="1421">
        <f t="shared" si="229"/>
        <v>7.2</v>
      </c>
      <c r="OD24" s="1611" t="str">
        <f t="shared" si="230"/>
        <v>7.2</v>
      </c>
      <c r="OE24" s="1423" t="str">
        <f t="shared" si="231"/>
        <v>B</v>
      </c>
      <c r="OF24" s="1424">
        <f t="shared" si="232"/>
        <v>3</v>
      </c>
      <c r="OG24" s="1424" t="str">
        <f t="shared" si="233"/>
        <v>3.0</v>
      </c>
      <c r="OH24" s="1426">
        <v>6</v>
      </c>
      <c r="OI24" s="1612">
        <v>6</v>
      </c>
      <c r="OJ24" s="1608">
        <v>7.2</v>
      </c>
      <c r="OK24" s="1336">
        <v>7.3</v>
      </c>
      <c r="OL24" s="1639">
        <f t="shared" si="234"/>
        <v>7.3</v>
      </c>
      <c r="OM24" s="1640" t="str">
        <f t="shared" si="235"/>
        <v>7.3</v>
      </c>
      <c r="ON24" s="1641" t="str">
        <f t="shared" si="236"/>
        <v>B</v>
      </c>
      <c r="OO24" s="1642">
        <f t="shared" si="237"/>
        <v>3</v>
      </c>
      <c r="OP24" s="1642" t="str">
        <f t="shared" si="238"/>
        <v>3.0</v>
      </c>
      <c r="OQ24" s="1643">
        <v>5</v>
      </c>
      <c r="OR24" s="1612">
        <v>5</v>
      </c>
      <c r="OS24" s="1511">
        <f t="shared" si="239"/>
        <v>11</v>
      </c>
      <c r="OT24" s="1070">
        <f t="shared" si="240"/>
        <v>3</v>
      </c>
    </row>
    <row r="25" spans="1:410" ht="21.75" customHeight="1" x14ac:dyDescent="0.25">
      <c r="A25" s="1181"/>
      <c r="B25" s="1181"/>
      <c r="C25" s="1181"/>
      <c r="D25" s="1182"/>
      <c r="E25" s="1182"/>
      <c r="F25" s="1182"/>
      <c r="G25" s="1183"/>
      <c r="H25" s="1181"/>
      <c r="I25" s="1181"/>
      <c r="J25" s="1184"/>
      <c r="K25" s="1663"/>
      <c r="L25" s="1048"/>
      <c r="M25" s="1049"/>
      <c r="N25" s="1185"/>
      <c r="O25" s="1184"/>
      <c r="P25" s="1663"/>
      <c r="Q25" s="1048"/>
      <c r="R25" s="1049"/>
      <c r="S25" s="1185"/>
      <c r="T25" s="1184"/>
      <c r="U25" s="1186"/>
      <c r="V25" s="1181"/>
      <c r="W25" s="1050"/>
      <c r="X25" s="1051"/>
      <c r="Y25" s="1047"/>
      <c r="Z25" s="1048"/>
      <c r="AA25" s="1049"/>
      <c r="AB25" s="1049"/>
      <c r="AC25" s="1052"/>
      <c r="AD25" s="1187"/>
      <c r="AE25" s="1050"/>
      <c r="AF25" s="1181"/>
      <c r="AG25" s="1188"/>
      <c r="AH25" s="1050"/>
      <c r="AI25" s="1051"/>
      <c r="AJ25" s="1047"/>
      <c r="AK25" s="1048"/>
      <c r="AL25" s="1049"/>
      <c r="AM25" s="1049"/>
      <c r="AN25" s="1052"/>
      <c r="AO25" s="1187"/>
      <c r="AP25" s="1189"/>
      <c r="AQ25" s="1186"/>
      <c r="AR25" s="1186"/>
      <c r="AS25" s="1050"/>
      <c r="AT25" s="1051"/>
      <c r="AU25" s="1047"/>
      <c r="AV25" s="1048"/>
      <c r="AW25" s="1049"/>
      <c r="AX25" s="1049"/>
      <c r="AY25" s="1052"/>
      <c r="AZ25" s="1188"/>
      <c r="BA25" s="1190"/>
      <c r="BB25" s="1186"/>
      <c r="BC25" s="1186"/>
      <c r="BD25" s="1050"/>
      <c r="BE25" s="1051"/>
      <c r="BF25" s="1047"/>
      <c r="BG25" s="1048"/>
      <c r="BH25" s="1049"/>
      <c r="BI25" s="1049"/>
      <c r="BJ25" s="1052"/>
      <c r="BK25" s="1187"/>
      <c r="BL25" s="1053"/>
      <c r="BM25" s="1054"/>
      <c r="BN25" s="1054"/>
      <c r="BO25" s="1050"/>
      <c r="BP25" s="1051"/>
      <c r="BQ25" s="1047"/>
      <c r="BR25" s="1048"/>
      <c r="BS25" s="1049"/>
      <c r="BT25" s="1049"/>
      <c r="BU25" s="1052"/>
      <c r="BV25" s="1140"/>
      <c r="BW25" s="1053"/>
      <c r="BX25" s="1054"/>
      <c r="BY25" s="1054"/>
      <c r="BZ25" s="1050"/>
      <c r="CA25" s="1051"/>
      <c r="CB25" s="1047"/>
      <c r="CC25" s="1048"/>
      <c r="CD25" s="1049"/>
      <c r="CE25" s="1049"/>
      <c r="CF25" s="1052"/>
      <c r="CG25" s="1187"/>
      <c r="CH25" s="1191"/>
      <c r="CI25" s="1192"/>
      <c r="CJ25" s="1192"/>
      <c r="CK25" s="1193"/>
      <c r="CL25" s="1194"/>
      <c r="CM25" s="1194"/>
      <c r="CN25" s="1048"/>
      <c r="CO25" s="1049"/>
      <c r="CP25" s="1049"/>
      <c r="CQ25" s="1052"/>
      <c r="CR25" s="1187"/>
      <c r="CS25" s="1195"/>
      <c r="CT25" s="1196"/>
      <c r="CU25" s="1197"/>
      <c r="CV25" s="1186"/>
      <c r="CW25" s="1198"/>
      <c r="CX25" s="1199"/>
      <c r="CY25" s="1186"/>
      <c r="CZ25" s="46"/>
      <c r="DA25" s="1190"/>
      <c r="DB25" s="1186"/>
      <c r="DC25" s="1186"/>
      <c r="DD25" s="1050"/>
      <c r="DE25" s="1051"/>
      <c r="DF25" s="1047"/>
      <c r="DG25" s="1048"/>
      <c r="DH25" s="1049"/>
      <c r="DI25" s="1049"/>
      <c r="DJ25" s="1052"/>
      <c r="DK25" s="1187"/>
      <c r="DL25" s="1053"/>
      <c r="DM25" s="1054"/>
      <c r="DN25" s="1054"/>
      <c r="DO25" s="1050"/>
      <c r="DP25" s="1051"/>
      <c r="DQ25" s="1047"/>
      <c r="DR25" s="1048"/>
      <c r="DS25" s="1049"/>
      <c r="DT25" s="1049"/>
      <c r="DU25" s="1052"/>
      <c r="DV25" s="1187"/>
      <c r="DW25" s="1053"/>
      <c r="DX25" s="1186"/>
      <c r="DY25" s="1186"/>
      <c r="DZ25" s="1050"/>
      <c r="EA25" s="1051"/>
      <c r="EB25" s="1047"/>
      <c r="EC25" s="1048"/>
      <c r="ED25" s="1049"/>
      <c r="EE25" s="1049"/>
      <c r="EF25" s="1052"/>
      <c r="EG25" s="1187"/>
      <c r="EH25" s="1053"/>
      <c r="EI25" s="1186"/>
      <c r="EJ25" s="1186"/>
      <c r="EK25" s="1050"/>
      <c r="EL25" s="1051"/>
      <c r="EM25" s="1047"/>
      <c r="EN25" s="1048"/>
      <c r="EO25" s="1049"/>
      <c r="EP25" s="1049"/>
      <c r="EQ25" s="1052"/>
      <c r="ER25" s="1187"/>
      <c r="ES25" s="1190"/>
      <c r="ET25" s="1186"/>
      <c r="EU25" s="1186"/>
      <c r="EV25" s="1050"/>
      <c r="EW25" s="1051"/>
      <c r="EX25" s="1047"/>
      <c r="EY25" s="1048"/>
      <c r="EZ25" s="1049"/>
      <c r="FA25" s="1049"/>
      <c r="FB25" s="1052"/>
      <c r="FC25" s="1187"/>
      <c r="FD25" s="1053"/>
      <c r="FE25" s="1054"/>
      <c r="FF25" s="1188"/>
      <c r="FG25" s="1050"/>
      <c r="FH25" s="1051"/>
      <c r="FI25" s="1047"/>
      <c r="FJ25" s="1048"/>
      <c r="FK25" s="1049"/>
      <c r="FL25" s="1049"/>
      <c r="FM25" s="1052"/>
      <c r="FN25" s="1187"/>
      <c r="FO25" s="1053"/>
      <c r="FP25" s="1186"/>
      <c r="FQ25" s="1186"/>
      <c r="FR25" s="1050"/>
      <c r="FS25" s="1051"/>
      <c r="FT25" s="1047"/>
      <c r="FU25" s="1048"/>
      <c r="FV25" s="1049"/>
      <c r="FW25" s="1049"/>
      <c r="FX25" s="1052"/>
      <c r="FY25" s="1187"/>
      <c r="FZ25" s="1053"/>
      <c r="GA25" s="1186"/>
      <c r="GB25" s="1186"/>
      <c r="GC25" s="1050"/>
      <c r="GD25" s="1051"/>
      <c r="GE25" s="1047"/>
      <c r="GF25" s="1048"/>
      <c r="GG25" s="1049"/>
      <c r="GH25" s="1049"/>
      <c r="GI25" s="1052"/>
      <c r="GJ25" s="1187"/>
      <c r="GK25" s="1195"/>
      <c r="GL25" s="1196"/>
      <c r="GM25" s="1197"/>
      <c r="GN25" s="1186"/>
      <c r="GO25" s="1195"/>
      <c r="GP25" s="1196"/>
      <c r="GQ25" s="1197"/>
      <c r="GR25" s="1200"/>
      <c r="GS25" s="1201"/>
      <c r="GT25" s="1202"/>
      <c r="GU25" s="1203"/>
      <c r="GV25" s="1188"/>
      <c r="GW25" s="1053"/>
      <c r="GX25" s="1054"/>
      <c r="GY25" s="1054"/>
      <c r="GZ25" s="1050"/>
      <c r="HA25" s="1051"/>
      <c r="HB25" s="1047"/>
      <c r="HC25" s="1048"/>
      <c r="HD25" s="1049"/>
      <c r="HE25" s="1049"/>
      <c r="HF25" s="1052"/>
      <c r="HG25" s="1187"/>
      <c r="HH25" s="1053"/>
      <c r="HI25" s="1186"/>
      <c r="HJ25" s="1186"/>
      <c r="HK25" s="1050"/>
      <c r="HL25" s="1051"/>
      <c r="HM25" s="1047"/>
      <c r="HN25" s="1048"/>
      <c r="HO25" s="1049"/>
      <c r="HP25" s="1049"/>
      <c r="HQ25" s="1052"/>
      <c r="HR25" s="1187"/>
      <c r="HS25" s="1190"/>
      <c r="HT25" s="1204"/>
      <c r="HU25" s="1054"/>
      <c r="HV25" s="1050"/>
      <c r="HW25" s="1051"/>
      <c r="HX25" s="1047"/>
      <c r="HY25" s="1048"/>
      <c r="HZ25" s="1049"/>
      <c r="IA25" s="1049"/>
      <c r="IB25" s="1052"/>
      <c r="IC25" s="1187"/>
      <c r="ID25" s="1053"/>
      <c r="IE25" s="1054"/>
      <c r="IF25" s="1054"/>
      <c r="IG25" s="1050"/>
      <c r="IH25" s="1051"/>
      <c r="II25" s="1047"/>
      <c r="IJ25" s="1048"/>
      <c r="IK25" s="1049"/>
      <c r="IL25" s="1049"/>
      <c r="IM25" s="1052"/>
      <c r="IN25" s="1187"/>
      <c r="IO25" s="1190"/>
      <c r="IP25" s="1054"/>
      <c r="IQ25" s="1054"/>
      <c r="IR25" s="1050"/>
      <c r="IS25" s="1051"/>
      <c r="IT25" s="1047"/>
      <c r="IU25" s="1048"/>
      <c r="IV25" s="1049"/>
      <c r="IW25" s="1049"/>
      <c r="IX25" s="1052"/>
      <c r="IY25" s="1187"/>
      <c r="IZ25" s="1053"/>
      <c r="JA25" s="1186"/>
      <c r="JB25" s="1186"/>
      <c r="JC25" s="1050"/>
      <c r="JD25" s="1051"/>
      <c r="JE25" s="1047"/>
      <c r="JF25" s="1048"/>
      <c r="JG25" s="1049"/>
      <c r="JH25" s="1049"/>
      <c r="JI25" s="1052"/>
      <c r="JJ25" s="1187"/>
      <c r="JK25" s="1190"/>
      <c r="JL25" s="1054"/>
      <c r="JM25" s="1054"/>
      <c r="JN25" s="1050"/>
      <c r="JO25" s="1051"/>
      <c r="JP25" s="1047"/>
      <c r="JQ25" s="1048"/>
      <c r="JR25" s="1049"/>
      <c r="JS25" s="1049"/>
      <c r="JT25" s="1052"/>
      <c r="JU25" s="1187"/>
      <c r="JV25" s="1053"/>
      <c r="JW25" s="1186"/>
      <c r="JX25" s="1186"/>
      <c r="JY25" s="1205"/>
      <c r="JZ25" s="1206"/>
      <c r="KA25" s="1207"/>
      <c r="KB25" s="1208"/>
      <c r="KC25" s="1209"/>
      <c r="KD25" s="1209"/>
      <c r="KE25" s="1210"/>
      <c r="KF25" s="1211"/>
      <c r="KG25" s="1212"/>
      <c r="KH25" s="1213"/>
      <c r="KI25" s="1214"/>
      <c r="KJ25" s="1215"/>
      <c r="KK25" s="1212"/>
      <c r="KL25" s="1213"/>
      <c r="KM25" s="1214"/>
      <c r="KN25" s="1216"/>
      <c r="KO25" s="1217"/>
      <c r="KP25" s="1218"/>
      <c r="KQ25" s="1219"/>
      <c r="KR25" s="1220"/>
      <c r="KS25" s="1221"/>
      <c r="KT25" s="1215"/>
      <c r="KU25" s="1036"/>
      <c r="KV25" s="1053"/>
      <c r="KW25" s="1054"/>
      <c r="KX25" s="1054"/>
      <c r="KY25" s="1205"/>
      <c r="KZ25" s="1206"/>
      <c r="LA25" s="1207"/>
      <c r="LB25" s="1208"/>
      <c r="LC25" s="1209"/>
      <c r="LD25" s="1209"/>
      <c r="LE25" s="1210"/>
      <c r="LF25" s="1211"/>
      <c r="LG25" s="1222"/>
      <c r="LH25" s="1054"/>
      <c r="LI25" s="1054"/>
      <c r="LJ25" s="1205"/>
      <c r="LK25" s="1206"/>
      <c r="LL25" s="1207"/>
      <c r="LM25" s="1208"/>
      <c r="LN25" s="1209"/>
      <c r="LO25" s="1209"/>
      <c r="LP25" s="1210"/>
      <c r="LQ25" s="1211"/>
      <c r="LR25" s="1223"/>
      <c r="LS25" s="1054"/>
      <c r="LT25" s="1054"/>
      <c r="LU25" s="1205"/>
      <c r="LV25" s="1206"/>
      <c r="LW25" s="1224"/>
      <c r="LX25" s="1208"/>
      <c r="LY25" s="1209"/>
      <c r="LZ25" s="1209"/>
      <c r="MA25" s="1210"/>
      <c r="MB25" s="1211"/>
      <c r="MC25" s="1225"/>
      <c r="MD25" s="1054"/>
      <c r="ME25" s="1054"/>
      <c r="MF25" s="1205"/>
      <c r="MG25" s="1206"/>
      <c r="MH25" s="1224"/>
      <c r="MI25" s="1208"/>
      <c r="MJ25" s="1209"/>
      <c r="MK25" s="1209"/>
      <c r="ML25" s="1210"/>
      <c r="MM25" s="1211"/>
      <c r="MN25" s="1053"/>
      <c r="MO25" s="1054"/>
      <c r="MP25" s="1054"/>
      <c r="MQ25" s="1205"/>
      <c r="MR25" s="1206"/>
      <c r="MS25" s="1207"/>
      <c r="MT25" s="1208"/>
      <c r="MU25" s="1209"/>
      <c r="MV25" s="1209"/>
      <c r="MW25" s="1210"/>
      <c r="MX25" s="1211"/>
      <c r="MY25" s="1053"/>
      <c r="MZ25" s="1054"/>
      <c r="NA25" s="1053"/>
      <c r="NB25" s="1205"/>
      <c r="NC25" s="1206"/>
      <c r="ND25" s="1224"/>
      <c r="NE25" s="1208"/>
      <c r="NF25" s="1209"/>
      <c r="NG25" s="1209"/>
      <c r="NH25" s="1210"/>
      <c r="NI25" s="1211"/>
      <c r="NJ25" s="1212"/>
      <c r="NK25" s="1213"/>
      <c r="NL25" s="1214"/>
      <c r="NM25" s="1215"/>
      <c r="NN25" s="1212"/>
      <c r="NO25" s="1213"/>
      <c r="NP25" s="1214"/>
      <c r="NQ25" s="1216"/>
      <c r="NR25" s="1218"/>
      <c r="NS25" s="1218"/>
      <c r="NT25" s="1219"/>
      <c r="NU25" s="1220"/>
      <c r="NV25" s="1221"/>
      <c r="NW25" s="1215"/>
    </row>
    <row r="26" spans="1:410" ht="21.75" customHeight="1" x14ac:dyDescent="0.25">
      <c r="A26" s="1181"/>
      <c r="B26" s="1181"/>
      <c r="C26" s="1181"/>
      <c r="D26" s="1182"/>
      <c r="E26" s="1182"/>
      <c r="F26" s="1182"/>
      <c r="G26" s="1183"/>
      <c r="H26" s="1181"/>
      <c r="I26" s="1181"/>
      <c r="J26" s="1184"/>
      <c r="K26" s="1663"/>
      <c r="L26" s="1048"/>
      <c r="M26" s="1049"/>
      <c r="N26" s="1185"/>
      <c r="O26" s="1184"/>
      <c r="P26" s="1663"/>
      <c r="Q26" s="1048"/>
      <c r="R26" s="1049"/>
      <c r="S26" s="1185"/>
      <c r="T26" s="1184"/>
      <c r="U26" s="1186"/>
      <c r="V26" s="1181"/>
      <c r="W26" s="1050"/>
      <c r="X26" s="1051"/>
      <c r="Y26" s="1047"/>
      <c r="Z26" s="1048"/>
      <c r="AA26" s="1049"/>
      <c r="AB26" s="1049"/>
      <c r="AC26" s="1052"/>
      <c r="AD26" s="1187"/>
      <c r="AE26" s="1050"/>
      <c r="AF26" s="1181"/>
      <c r="AG26" s="1188"/>
      <c r="AH26" s="1050"/>
      <c r="AI26" s="1051"/>
      <c r="AJ26" s="1047"/>
      <c r="AK26" s="1048"/>
      <c r="AL26" s="1049"/>
      <c r="AM26" s="1049"/>
      <c r="AN26" s="1052"/>
      <c r="AO26" s="1187"/>
      <c r="AP26" s="1189"/>
      <c r="AQ26" s="1186"/>
      <c r="AR26" s="1186"/>
      <c r="AS26" s="1050"/>
      <c r="AT26" s="1051"/>
      <c r="AU26" s="1047"/>
      <c r="AV26" s="1048"/>
      <c r="AW26" s="1049"/>
      <c r="AX26" s="1049"/>
      <c r="AY26" s="1052"/>
      <c r="AZ26" s="1188"/>
      <c r="BA26" s="1190"/>
      <c r="BB26" s="1186"/>
      <c r="BC26" s="1186"/>
      <c r="BD26" s="1050"/>
      <c r="BE26" s="1051"/>
      <c r="BF26" s="1047"/>
      <c r="BG26" s="1048"/>
      <c r="BH26" s="1049"/>
      <c r="BI26" s="1049"/>
      <c r="BJ26" s="1052"/>
      <c r="BK26" s="1187"/>
      <c r="BL26" s="1053"/>
      <c r="BM26" s="1054"/>
      <c r="BN26" s="1054"/>
      <c r="BO26" s="1050"/>
      <c r="BP26" s="1051"/>
      <c r="BQ26" s="1047"/>
      <c r="BR26" s="1048"/>
      <c r="BS26" s="1049"/>
      <c r="BT26" s="1049"/>
      <c r="BU26" s="1052"/>
      <c r="BV26" s="1140"/>
      <c r="BW26" s="1053"/>
      <c r="BX26" s="1054"/>
      <c r="BY26" s="1054"/>
      <c r="BZ26" s="1050"/>
      <c r="CA26" s="1051"/>
      <c r="CB26" s="1047"/>
      <c r="CC26" s="1048"/>
      <c r="CD26" s="1049"/>
      <c r="CE26" s="1049"/>
      <c r="CF26" s="1052"/>
      <c r="CG26" s="1187"/>
      <c r="CH26" s="1191"/>
      <c r="CI26" s="1192"/>
      <c r="CJ26" s="1192"/>
      <c r="CK26" s="1193"/>
      <c r="CL26" s="1194"/>
      <c r="CM26" s="1194"/>
      <c r="CN26" s="1048"/>
      <c r="CO26" s="1049"/>
      <c r="CP26" s="1049"/>
      <c r="CQ26" s="1052"/>
      <c r="CR26" s="1187"/>
      <c r="CS26" s="1195"/>
      <c r="CT26" s="1196"/>
      <c r="CU26" s="1197"/>
      <c r="CV26" s="1186"/>
      <c r="CW26" s="1198"/>
      <c r="CX26" s="1199"/>
      <c r="CY26" s="1186"/>
      <c r="CZ26" s="46"/>
      <c r="DA26" s="1190"/>
      <c r="DB26" s="1186"/>
      <c r="DC26" s="1186"/>
      <c r="DD26" s="1050"/>
      <c r="DE26" s="1051"/>
      <c r="DF26" s="1047"/>
      <c r="DG26" s="1048"/>
      <c r="DH26" s="1049"/>
      <c r="DI26" s="1049"/>
      <c r="DJ26" s="1052"/>
      <c r="DK26" s="1187"/>
      <c r="DL26" s="1053"/>
      <c r="DM26" s="1054"/>
      <c r="DN26" s="1054"/>
      <c r="DO26" s="1050"/>
      <c r="DP26" s="1051"/>
      <c r="DQ26" s="1047"/>
      <c r="DR26" s="1048"/>
      <c r="DS26" s="1049"/>
      <c r="DT26" s="1049"/>
      <c r="DU26" s="1052"/>
      <c r="DV26" s="1187"/>
      <c r="DW26" s="1053"/>
      <c r="DX26" s="1186"/>
      <c r="DY26" s="1186"/>
      <c r="DZ26" s="1050"/>
      <c r="EA26" s="1051"/>
      <c r="EB26" s="1047"/>
      <c r="EC26" s="1048"/>
      <c r="ED26" s="1049"/>
      <c r="EE26" s="1049"/>
      <c r="EF26" s="1052"/>
      <c r="EG26" s="1187"/>
      <c r="EH26" s="1053"/>
      <c r="EI26" s="1186"/>
      <c r="EJ26" s="1186"/>
      <c r="EK26" s="1050"/>
      <c r="EL26" s="1051"/>
      <c r="EM26" s="1047"/>
      <c r="EN26" s="1048"/>
      <c r="EO26" s="1049"/>
      <c r="EP26" s="1049"/>
      <c r="EQ26" s="1052"/>
      <c r="ER26" s="1187"/>
      <c r="ES26" s="1190"/>
      <c r="ET26" s="1186"/>
      <c r="EU26" s="1186"/>
      <c r="EV26" s="1050"/>
      <c r="EW26" s="1051"/>
      <c r="EX26" s="1047"/>
      <c r="EY26" s="1048"/>
      <c r="EZ26" s="1049"/>
      <c r="FA26" s="1049"/>
      <c r="FB26" s="1052"/>
      <c r="FC26" s="1187"/>
      <c r="FD26" s="1053"/>
      <c r="FE26" s="1054"/>
      <c r="FF26" s="1188"/>
      <c r="FG26" s="1050"/>
      <c r="FH26" s="1051"/>
      <c r="FI26" s="1047"/>
      <c r="FJ26" s="1048"/>
      <c r="FK26" s="1049"/>
      <c r="FL26" s="1049"/>
      <c r="FM26" s="1052"/>
      <c r="FN26" s="1187"/>
      <c r="FO26" s="1053"/>
      <c r="FP26" s="1186"/>
      <c r="FQ26" s="1186"/>
      <c r="FR26" s="1050"/>
      <c r="FS26" s="1051"/>
      <c r="FT26" s="1047"/>
      <c r="FU26" s="1048"/>
      <c r="FV26" s="1049"/>
      <c r="FW26" s="1049"/>
      <c r="FX26" s="1052"/>
      <c r="FY26" s="1187"/>
      <c r="FZ26" s="1053"/>
      <c r="GA26" s="1186"/>
      <c r="GB26" s="1186"/>
      <c r="GC26" s="1050"/>
      <c r="GD26" s="1051"/>
      <c r="GE26" s="1047"/>
      <c r="GF26" s="1048"/>
      <c r="GG26" s="1049"/>
      <c r="GH26" s="1049"/>
      <c r="GI26" s="1052"/>
      <c r="GJ26" s="1187"/>
      <c r="GK26" s="1195"/>
      <c r="GL26" s="1196"/>
      <c r="GM26" s="1197"/>
      <c r="GN26" s="1186"/>
      <c r="GO26" s="1195"/>
      <c r="GP26" s="1196"/>
      <c r="GQ26" s="1197"/>
      <c r="GR26" s="1200"/>
      <c r="GS26" s="1201"/>
      <c r="GT26" s="1202"/>
      <c r="GU26" s="1203"/>
      <c r="GV26" s="1188"/>
      <c r="GW26" s="1053"/>
      <c r="GX26" s="1054"/>
      <c r="GY26" s="1054"/>
      <c r="GZ26" s="1050"/>
      <c r="HA26" s="1051"/>
      <c r="HB26" s="1047"/>
      <c r="HC26" s="1048"/>
      <c r="HD26" s="1049"/>
      <c r="HE26" s="1049"/>
      <c r="HF26" s="1052"/>
      <c r="HG26" s="1187"/>
      <c r="HH26" s="1053"/>
      <c r="HI26" s="1186"/>
      <c r="HJ26" s="1186"/>
      <c r="HK26" s="1050"/>
      <c r="HL26" s="1051"/>
      <c r="HM26" s="1047"/>
      <c r="HN26" s="1048"/>
      <c r="HO26" s="1049"/>
      <c r="HP26" s="1049"/>
      <c r="HQ26" s="1052"/>
      <c r="HR26" s="1187"/>
      <c r="HS26" s="1190"/>
      <c r="HT26" s="1204"/>
      <c r="HU26" s="1054"/>
      <c r="HV26" s="1050"/>
      <c r="HW26" s="1051"/>
      <c r="HX26" s="1047"/>
      <c r="HY26" s="1048"/>
      <c r="HZ26" s="1049"/>
      <c r="IA26" s="1049"/>
      <c r="IB26" s="1052"/>
      <c r="IC26" s="1187"/>
      <c r="ID26" s="1053"/>
      <c r="IE26" s="1054"/>
      <c r="IF26" s="1054"/>
      <c r="IG26" s="1050"/>
      <c r="IH26" s="1051"/>
      <c r="II26" s="1047"/>
      <c r="IJ26" s="1048"/>
      <c r="IK26" s="1049"/>
      <c r="IL26" s="1049"/>
      <c r="IM26" s="1052"/>
      <c r="IN26" s="1187"/>
      <c r="IO26" s="1190"/>
      <c r="IP26" s="1054"/>
      <c r="IQ26" s="1054"/>
      <c r="IR26" s="1050"/>
      <c r="IS26" s="1051"/>
      <c r="IT26" s="1047"/>
      <c r="IU26" s="1048"/>
      <c r="IV26" s="1049"/>
      <c r="IW26" s="1049"/>
      <c r="IX26" s="1052"/>
      <c r="IY26" s="1187"/>
      <c r="IZ26" s="1053"/>
      <c r="JA26" s="1186"/>
      <c r="JB26" s="1186"/>
      <c r="JC26" s="1050"/>
      <c r="JD26" s="1051"/>
      <c r="JE26" s="1047"/>
      <c r="JF26" s="1048"/>
      <c r="JG26" s="1049"/>
      <c r="JH26" s="1049"/>
      <c r="JI26" s="1052"/>
      <c r="JJ26" s="1187"/>
      <c r="JK26" s="1190"/>
      <c r="JL26" s="1054"/>
      <c r="JM26" s="1054"/>
      <c r="JN26" s="1050"/>
      <c r="JO26" s="1051"/>
      <c r="JP26" s="1047"/>
      <c r="JQ26" s="1048"/>
      <c r="JR26" s="1049"/>
      <c r="JS26" s="1049"/>
      <c r="JT26" s="1052"/>
      <c r="JU26" s="1187"/>
      <c r="JV26" s="1053"/>
      <c r="JW26" s="1186"/>
      <c r="JX26" s="1186"/>
      <c r="JY26" s="1205"/>
      <c r="JZ26" s="1206"/>
      <c r="KA26" s="1207"/>
      <c r="KB26" s="1208"/>
      <c r="KC26" s="1209"/>
      <c r="KD26" s="1209"/>
      <c r="KE26" s="1210"/>
      <c r="KF26" s="1211"/>
      <c r="KG26" s="1212"/>
      <c r="KH26" s="1213"/>
      <c r="KI26" s="1214"/>
      <c r="KJ26" s="1215"/>
      <c r="KK26" s="1212"/>
      <c r="KL26" s="1213"/>
      <c r="KM26" s="1214"/>
      <c r="KN26" s="1216"/>
      <c r="KO26" s="1217"/>
      <c r="KP26" s="1218"/>
      <c r="KQ26" s="1219"/>
      <c r="KR26" s="1220"/>
      <c r="KS26" s="1221"/>
      <c r="KT26" s="1215"/>
      <c r="KU26" s="1036"/>
      <c r="KV26" s="1053"/>
      <c r="KW26" s="1054"/>
      <c r="KX26" s="1054"/>
      <c r="KY26" s="1205"/>
      <c r="KZ26" s="1206"/>
      <c r="LA26" s="1207"/>
      <c r="LB26" s="1208"/>
      <c r="LC26" s="1209"/>
      <c r="LD26" s="1209"/>
      <c r="LE26" s="1210"/>
      <c r="LF26" s="1211"/>
      <c r="LG26" s="1222"/>
      <c r="LH26" s="1054"/>
      <c r="LI26" s="1054"/>
      <c r="LJ26" s="1205"/>
      <c r="LK26" s="1206"/>
      <c r="LL26" s="1207"/>
      <c r="LM26" s="1208"/>
      <c r="LN26" s="1209"/>
      <c r="LO26" s="1209"/>
      <c r="LP26" s="1210"/>
      <c r="LQ26" s="1211"/>
      <c r="LR26" s="1223"/>
      <c r="LS26" s="1054"/>
      <c r="LT26" s="1054"/>
      <c r="LU26" s="1205"/>
      <c r="LV26" s="1206"/>
      <c r="LW26" s="1224"/>
      <c r="LX26" s="1208"/>
      <c r="LY26" s="1209"/>
      <c r="LZ26" s="1209"/>
      <c r="MA26" s="1210"/>
      <c r="MB26" s="1211"/>
      <c r="MC26" s="1225"/>
      <c r="MD26" s="1054"/>
      <c r="ME26" s="1054"/>
      <c r="MF26" s="1205"/>
      <c r="MG26" s="1206"/>
      <c r="MH26" s="1224"/>
      <c r="MI26" s="1208"/>
      <c r="MJ26" s="1209"/>
      <c r="MK26" s="1209"/>
      <c r="ML26" s="1210"/>
      <c r="MM26" s="1211"/>
      <c r="MN26" s="1053"/>
      <c r="MO26" s="1054"/>
      <c r="MP26" s="1054"/>
      <c r="MQ26" s="1205"/>
      <c r="MR26" s="1206"/>
      <c r="MS26" s="1207"/>
      <c r="MT26" s="1208"/>
      <c r="MU26" s="1209"/>
      <c r="MV26" s="1209"/>
      <c r="MW26" s="1210"/>
      <c r="MX26" s="1211"/>
      <c r="MY26" s="1053"/>
      <c r="MZ26" s="1054"/>
      <c r="NA26" s="1053"/>
      <c r="NB26" s="1205"/>
      <c r="NC26" s="1206"/>
      <c r="ND26" s="1224"/>
      <c r="NE26" s="1208"/>
      <c r="NF26" s="1209"/>
      <c r="NG26" s="1209"/>
      <c r="NH26" s="1210"/>
      <c r="NI26" s="1211"/>
      <c r="NJ26" s="1212"/>
      <c r="NK26" s="1213"/>
      <c r="NL26" s="1214"/>
      <c r="NM26" s="1215"/>
      <c r="NN26" s="1212"/>
      <c r="NO26" s="1213"/>
      <c r="NP26" s="1214"/>
      <c r="NQ26" s="1216"/>
      <c r="NR26" s="1218"/>
      <c r="NS26" s="1218"/>
      <c r="NT26" s="1219"/>
      <c r="NU26" s="1220"/>
      <c r="NV26" s="1221"/>
      <c r="NW26" s="1215"/>
    </row>
    <row r="27" spans="1:410" ht="21.75" customHeight="1" x14ac:dyDescent="0.25">
      <c r="A27" s="1181"/>
      <c r="B27" s="1181"/>
      <c r="C27" s="1181"/>
      <c r="D27" s="1182"/>
      <c r="E27" s="1182"/>
      <c r="F27" s="1182"/>
      <c r="G27" s="1183"/>
      <c r="H27" s="1181"/>
      <c r="I27" s="1181"/>
      <c r="J27" s="1184"/>
      <c r="K27" s="1663"/>
      <c r="L27" s="1048"/>
      <c r="M27" s="1049"/>
      <c r="N27" s="1185"/>
      <c r="O27" s="1184"/>
      <c r="P27" s="1663"/>
      <c r="Q27" s="1048"/>
      <c r="R27" s="1049"/>
      <c r="S27" s="1185"/>
      <c r="T27" s="1184"/>
      <c r="U27" s="1186"/>
      <c r="V27" s="1181"/>
      <c r="W27" s="1050"/>
      <c r="X27" s="1051"/>
      <c r="Y27" s="1047"/>
      <c r="Z27" s="1048"/>
      <c r="AA27" s="1049"/>
      <c r="AB27" s="1049"/>
      <c r="AC27" s="1052"/>
      <c r="AD27" s="1187"/>
      <c r="AE27" s="1050"/>
      <c r="AF27" s="1181"/>
      <c r="AG27" s="1188"/>
      <c r="AH27" s="1050"/>
      <c r="AI27" s="1051"/>
      <c r="AJ27" s="1047"/>
      <c r="AK27" s="1048"/>
      <c r="AL27" s="1049"/>
      <c r="AM27" s="1049"/>
      <c r="AN27" s="1052"/>
      <c r="AO27" s="1187"/>
      <c r="AP27" s="1189"/>
      <c r="AQ27" s="1186"/>
      <c r="AR27" s="1186"/>
      <c r="AS27" s="1050"/>
      <c r="AT27" s="1051"/>
      <c r="AU27" s="1047"/>
      <c r="AV27" s="1048"/>
      <c r="AW27" s="1049"/>
      <c r="AX27" s="1049"/>
      <c r="AY27" s="1052"/>
      <c r="AZ27" s="1188"/>
      <c r="BA27" s="1190"/>
      <c r="BB27" s="1186"/>
      <c r="BC27" s="1186"/>
      <c r="BD27" s="1050"/>
      <c r="BE27" s="1051"/>
      <c r="BF27" s="1047"/>
      <c r="BG27" s="1048"/>
      <c r="BH27" s="1049"/>
      <c r="BI27" s="1049"/>
      <c r="BJ27" s="1052"/>
      <c r="BK27" s="1187"/>
      <c r="BL27" s="1053"/>
      <c r="BM27" s="1054"/>
      <c r="BN27" s="1054"/>
      <c r="BO27" s="1050"/>
      <c r="BP27" s="1051"/>
      <c r="BQ27" s="1047"/>
      <c r="BR27" s="1048"/>
      <c r="BS27" s="1049"/>
      <c r="BT27" s="1049"/>
      <c r="BU27" s="1052"/>
      <c r="BV27" s="1140"/>
      <c r="BW27" s="1053"/>
      <c r="BX27" s="1054"/>
      <c r="BY27" s="1054"/>
      <c r="BZ27" s="1050"/>
      <c r="CA27" s="1051"/>
      <c r="CB27" s="1047"/>
      <c r="CC27" s="1048"/>
      <c r="CD27" s="1049"/>
      <c r="CE27" s="1049"/>
      <c r="CF27" s="1052"/>
      <c r="CG27" s="1187"/>
      <c r="CH27" s="1191"/>
      <c r="CI27" s="1192"/>
      <c r="CJ27" s="1192"/>
      <c r="CK27" s="1193"/>
      <c r="CL27" s="1194"/>
      <c r="CM27" s="1194"/>
      <c r="CN27" s="1048"/>
      <c r="CO27" s="1049"/>
      <c r="CP27" s="1049"/>
      <c r="CQ27" s="1052"/>
      <c r="CR27" s="1187"/>
      <c r="CS27" s="1195"/>
      <c r="CT27" s="1196"/>
      <c r="CU27" s="1197"/>
      <c r="CV27" s="1186"/>
      <c r="CW27" s="1198"/>
      <c r="CX27" s="1199"/>
      <c r="CY27" s="1186"/>
      <c r="CZ27" s="46"/>
      <c r="DA27" s="1190"/>
      <c r="DB27" s="1186"/>
      <c r="DC27" s="1186"/>
      <c r="DD27" s="1050"/>
      <c r="DE27" s="1051"/>
      <c r="DF27" s="1047"/>
      <c r="DG27" s="1048"/>
      <c r="DH27" s="1049"/>
      <c r="DI27" s="1049"/>
      <c r="DJ27" s="1052"/>
      <c r="DK27" s="1187"/>
      <c r="DL27" s="1053"/>
      <c r="DM27" s="1054"/>
      <c r="DN27" s="1054"/>
      <c r="DO27" s="1050"/>
      <c r="DP27" s="1051"/>
      <c r="DQ27" s="1047"/>
      <c r="DR27" s="1048"/>
      <c r="DS27" s="1049"/>
      <c r="DT27" s="1049"/>
      <c r="DU27" s="1052"/>
      <c r="DV27" s="1187"/>
      <c r="DW27" s="1053"/>
      <c r="DX27" s="1186"/>
      <c r="DY27" s="1186"/>
      <c r="DZ27" s="1050"/>
      <c r="EA27" s="1051"/>
      <c r="EB27" s="1047"/>
      <c r="EC27" s="1048"/>
      <c r="ED27" s="1049"/>
      <c r="EE27" s="1049"/>
      <c r="EF27" s="1052"/>
      <c r="EG27" s="1187"/>
      <c r="EH27" s="1053"/>
      <c r="EI27" s="1186"/>
      <c r="EJ27" s="1186"/>
      <c r="EK27" s="1050"/>
      <c r="EL27" s="1051"/>
      <c r="EM27" s="1047"/>
      <c r="EN27" s="1048"/>
      <c r="EO27" s="1049"/>
      <c r="EP27" s="1049"/>
      <c r="EQ27" s="1052"/>
      <c r="ER27" s="1187"/>
      <c r="ES27" s="1190"/>
      <c r="ET27" s="1186"/>
      <c r="EU27" s="1186"/>
      <c r="EV27" s="1050"/>
      <c r="EW27" s="1051"/>
      <c r="EX27" s="1047"/>
      <c r="EY27" s="1048"/>
      <c r="EZ27" s="1049"/>
      <c r="FA27" s="1049"/>
      <c r="FB27" s="1052"/>
      <c r="FC27" s="1187"/>
      <c r="FD27" s="1053"/>
      <c r="FE27" s="1054"/>
      <c r="FF27" s="1188"/>
      <c r="FG27" s="1050"/>
      <c r="FH27" s="1051"/>
      <c r="FI27" s="1047"/>
      <c r="FJ27" s="1048"/>
      <c r="FK27" s="1049"/>
      <c r="FL27" s="1049"/>
      <c r="FM27" s="1052"/>
      <c r="FN27" s="1187"/>
      <c r="FO27" s="1053"/>
      <c r="FP27" s="1186"/>
      <c r="FQ27" s="1186"/>
      <c r="FR27" s="1050"/>
      <c r="FS27" s="1051"/>
      <c r="FT27" s="1047"/>
      <c r="FU27" s="1048"/>
      <c r="FV27" s="1049"/>
      <c r="FW27" s="1049"/>
      <c r="FX27" s="1052"/>
      <c r="FY27" s="1187"/>
      <c r="FZ27" s="1053"/>
      <c r="GA27" s="1186"/>
      <c r="GB27" s="1186"/>
      <c r="GC27" s="1050"/>
      <c r="GD27" s="1051"/>
      <c r="GE27" s="1047"/>
      <c r="GF27" s="1048"/>
      <c r="GG27" s="1049"/>
      <c r="GH27" s="1049"/>
      <c r="GI27" s="1052"/>
      <c r="GJ27" s="1187"/>
      <c r="GK27" s="1195"/>
      <c r="GL27" s="1196"/>
      <c r="GM27" s="1197"/>
      <c r="GN27" s="1186"/>
      <c r="GO27" s="1195"/>
      <c r="GP27" s="1196"/>
      <c r="GQ27" s="1197"/>
      <c r="GR27" s="1200"/>
      <c r="GS27" s="1201"/>
      <c r="GT27" s="1202"/>
      <c r="GU27" s="1203"/>
      <c r="GV27" s="1188"/>
      <c r="GW27" s="1053"/>
      <c r="GX27" s="1054"/>
      <c r="GY27" s="1054"/>
      <c r="GZ27" s="1050"/>
      <c r="HA27" s="1051"/>
      <c r="HB27" s="1047"/>
      <c r="HC27" s="1048"/>
      <c r="HD27" s="1049"/>
      <c r="HE27" s="1049"/>
      <c r="HF27" s="1052"/>
      <c r="HG27" s="1187"/>
      <c r="HH27" s="1053"/>
      <c r="HI27" s="1186"/>
      <c r="HJ27" s="1186"/>
      <c r="HK27" s="1050"/>
      <c r="HL27" s="1051"/>
      <c r="HM27" s="1047"/>
      <c r="HN27" s="1048"/>
      <c r="HO27" s="1049"/>
      <c r="HP27" s="1049"/>
      <c r="HQ27" s="1052"/>
      <c r="HR27" s="1187"/>
      <c r="HS27" s="1190"/>
      <c r="HT27" s="1204"/>
      <c r="HU27" s="1054"/>
      <c r="HV27" s="1050"/>
      <c r="HW27" s="1051"/>
      <c r="HX27" s="1047"/>
      <c r="HY27" s="1048"/>
      <c r="HZ27" s="1049"/>
      <c r="IA27" s="1049"/>
      <c r="IB27" s="1052"/>
      <c r="IC27" s="1187"/>
      <c r="ID27" s="1053"/>
      <c r="IE27" s="1054"/>
      <c r="IF27" s="1054"/>
      <c r="IG27" s="1050"/>
      <c r="IH27" s="1051"/>
      <c r="II27" s="1047"/>
      <c r="IJ27" s="1048"/>
      <c r="IK27" s="1049"/>
      <c r="IL27" s="1049"/>
      <c r="IM27" s="1052"/>
      <c r="IN27" s="1187"/>
      <c r="IO27" s="1190"/>
      <c r="IP27" s="1054"/>
      <c r="IQ27" s="1054"/>
      <c r="IR27" s="1050"/>
      <c r="IS27" s="1051"/>
      <c r="IT27" s="1047"/>
      <c r="IU27" s="1048"/>
      <c r="IV27" s="1049"/>
      <c r="IW27" s="1049"/>
      <c r="IX27" s="1052"/>
      <c r="IY27" s="1187"/>
      <c r="IZ27" s="1053"/>
      <c r="JA27" s="1186"/>
      <c r="JB27" s="1186"/>
      <c r="JC27" s="1050"/>
      <c r="JD27" s="1051"/>
      <c r="JE27" s="1047"/>
      <c r="JF27" s="1048"/>
      <c r="JG27" s="1049"/>
      <c r="JH27" s="1049"/>
      <c r="JI27" s="1052"/>
      <c r="JJ27" s="1187"/>
      <c r="JK27" s="1190"/>
      <c r="JL27" s="1054"/>
      <c r="JM27" s="1054"/>
      <c r="JN27" s="1050"/>
      <c r="JO27" s="1051"/>
      <c r="JP27" s="1047"/>
      <c r="JQ27" s="1048"/>
      <c r="JR27" s="1049"/>
      <c r="JS27" s="1049"/>
      <c r="JT27" s="1052"/>
      <c r="JU27" s="1187"/>
      <c r="JV27" s="1053"/>
      <c r="JW27" s="1186"/>
      <c r="JX27" s="1186"/>
      <c r="JY27" s="1205"/>
      <c r="JZ27" s="1206"/>
      <c r="KA27" s="1207"/>
      <c r="KB27" s="1208"/>
      <c r="KC27" s="1209"/>
      <c r="KD27" s="1209"/>
      <c r="KE27" s="1210"/>
      <c r="KF27" s="1211"/>
      <c r="KG27" s="1212"/>
      <c r="KH27" s="1213"/>
      <c r="KI27" s="1214"/>
      <c r="KJ27" s="1215"/>
      <c r="KK27" s="1212"/>
      <c r="KL27" s="1213"/>
      <c r="KM27" s="1214"/>
      <c r="KN27" s="1216"/>
      <c r="KO27" s="1217"/>
      <c r="KP27" s="1218"/>
      <c r="KQ27" s="1219"/>
      <c r="KR27" s="1220"/>
      <c r="KS27" s="1221"/>
      <c r="KT27" s="1215"/>
      <c r="KU27" s="1036"/>
      <c r="KV27" s="1053"/>
      <c r="KW27" s="1054"/>
      <c r="KX27" s="1054"/>
      <c r="KY27" s="1205"/>
      <c r="KZ27" s="1206"/>
      <c r="LA27" s="1207"/>
      <c r="LB27" s="1208"/>
      <c r="LC27" s="1209"/>
      <c r="LD27" s="1209"/>
      <c r="LE27" s="1210"/>
      <c r="LF27" s="1211"/>
      <c r="LG27" s="1222"/>
      <c r="LH27" s="1054"/>
      <c r="LI27" s="1054"/>
      <c r="LJ27" s="1205"/>
      <c r="LK27" s="1206"/>
      <c r="LL27" s="1207"/>
      <c r="LM27" s="1208"/>
      <c r="LN27" s="1209"/>
      <c r="LO27" s="1209"/>
      <c r="LP27" s="1210"/>
      <c r="LQ27" s="1211"/>
      <c r="LR27" s="1223"/>
      <c r="LS27" s="1054"/>
      <c r="LT27" s="1054"/>
      <c r="LU27" s="1205"/>
      <c r="LV27" s="1206"/>
      <c r="LW27" s="1224"/>
      <c r="LX27" s="1208"/>
      <c r="LY27" s="1209"/>
      <c r="LZ27" s="1209"/>
      <c r="MA27" s="1210"/>
      <c r="MB27" s="1211"/>
      <c r="MC27" s="1225"/>
      <c r="MD27" s="1054"/>
      <c r="ME27" s="1054"/>
      <c r="MF27" s="1205"/>
      <c r="MG27" s="1206"/>
      <c r="MH27" s="1224"/>
      <c r="MI27" s="1208"/>
      <c r="MJ27" s="1209"/>
      <c r="MK27" s="1209"/>
      <c r="ML27" s="1210"/>
      <c r="MM27" s="1211"/>
      <c r="MN27" s="1053"/>
      <c r="MO27" s="1054"/>
      <c r="MP27" s="1054"/>
      <c r="MQ27" s="1205"/>
      <c r="MR27" s="1206"/>
      <c r="MS27" s="1207"/>
      <c r="MT27" s="1208"/>
      <c r="MU27" s="1209"/>
      <c r="MV27" s="1209"/>
      <c r="MW27" s="1210"/>
      <c r="MX27" s="1211"/>
      <c r="MY27" s="1053"/>
      <c r="MZ27" s="1054"/>
      <c r="NA27" s="1053"/>
      <c r="NB27" s="1205"/>
      <c r="NC27" s="1206"/>
      <c r="ND27" s="1224"/>
      <c r="NE27" s="1208"/>
      <c r="NF27" s="1209"/>
      <c r="NG27" s="1209"/>
      <c r="NH27" s="1210"/>
      <c r="NI27" s="1211"/>
      <c r="NJ27" s="1212"/>
      <c r="NK27" s="1213"/>
      <c r="NL27" s="1214"/>
      <c r="NM27" s="1215"/>
      <c r="NN27" s="1212"/>
      <c r="NO27" s="1213"/>
      <c r="NP27" s="1214"/>
      <c r="NQ27" s="1216"/>
      <c r="NR27" s="1218"/>
      <c r="NS27" s="1218"/>
      <c r="NT27" s="1219"/>
      <c r="NU27" s="1220"/>
      <c r="NV27" s="1221"/>
      <c r="NW27" s="1215"/>
    </row>
    <row r="28" spans="1:410" ht="21.75" customHeight="1" x14ac:dyDescent="0.25">
      <c r="A28" s="1181"/>
      <c r="B28" s="1181"/>
      <c r="C28" s="1181"/>
      <c r="D28" s="1182"/>
      <c r="E28" s="1182"/>
      <c r="F28" s="1182"/>
      <c r="G28" s="1183"/>
      <c r="H28" s="1181"/>
      <c r="I28" s="1181"/>
      <c r="J28" s="1184"/>
      <c r="K28" s="1663"/>
      <c r="L28" s="1048"/>
      <c r="M28" s="1049"/>
      <c r="N28" s="1185"/>
      <c r="O28" s="1184"/>
      <c r="P28" s="1663"/>
      <c r="Q28" s="1048"/>
      <c r="R28" s="1049"/>
      <c r="S28" s="1185"/>
      <c r="T28" s="1184"/>
      <c r="U28" s="1186"/>
      <c r="V28" s="1181"/>
      <c r="W28" s="1050"/>
      <c r="X28" s="1051"/>
      <c r="Y28" s="1047"/>
      <c r="Z28" s="1048"/>
      <c r="AA28" s="1049"/>
      <c r="AB28" s="1049"/>
      <c r="AC28" s="1052"/>
      <c r="AD28" s="1187"/>
      <c r="AE28" s="1050"/>
      <c r="AF28" s="1181"/>
      <c r="AG28" s="1188"/>
      <c r="AH28" s="1050"/>
      <c r="AI28" s="1051"/>
      <c r="AJ28" s="1047"/>
      <c r="AK28" s="1048"/>
      <c r="AL28" s="1049"/>
      <c r="AM28" s="1049"/>
      <c r="AN28" s="1052"/>
      <c r="AO28" s="1187"/>
      <c r="AP28" s="1189"/>
      <c r="AQ28" s="1186"/>
      <c r="AR28" s="1186"/>
      <c r="AS28" s="1050"/>
      <c r="AT28" s="1051"/>
      <c r="AU28" s="1047"/>
      <c r="AV28" s="1048"/>
      <c r="AW28" s="1049"/>
      <c r="AX28" s="1049"/>
      <c r="AY28" s="1052"/>
      <c r="AZ28" s="1188"/>
      <c r="BA28" s="1190"/>
      <c r="BB28" s="1186"/>
      <c r="BC28" s="1186"/>
      <c r="BD28" s="1050"/>
      <c r="BE28" s="1051"/>
      <c r="BF28" s="1047"/>
      <c r="BG28" s="1048"/>
      <c r="BH28" s="1049"/>
      <c r="BI28" s="1049"/>
      <c r="BJ28" s="1052"/>
      <c r="BK28" s="1187"/>
      <c r="BL28" s="1053"/>
      <c r="BM28" s="1054"/>
      <c r="BN28" s="1054"/>
      <c r="BO28" s="1050"/>
      <c r="BP28" s="1051"/>
      <c r="BQ28" s="1047"/>
      <c r="BR28" s="1048"/>
      <c r="BS28" s="1049"/>
      <c r="BT28" s="1049"/>
      <c r="BU28" s="1052"/>
      <c r="BV28" s="1140"/>
      <c r="BW28" s="1053"/>
      <c r="BX28" s="1054"/>
      <c r="BY28" s="1054"/>
      <c r="BZ28" s="1050"/>
      <c r="CA28" s="1051"/>
      <c r="CB28" s="1047"/>
      <c r="CC28" s="1048"/>
      <c r="CD28" s="1049"/>
      <c r="CE28" s="1049"/>
      <c r="CF28" s="1052"/>
      <c r="CG28" s="1187"/>
      <c r="CH28" s="1191"/>
      <c r="CI28" s="1192"/>
      <c r="CJ28" s="1192"/>
      <c r="CK28" s="1193"/>
      <c r="CL28" s="1194"/>
      <c r="CM28" s="1194"/>
      <c r="CN28" s="1048"/>
      <c r="CO28" s="1049"/>
      <c r="CP28" s="1049"/>
      <c r="CQ28" s="1052"/>
      <c r="CR28" s="1187"/>
      <c r="CS28" s="1195"/>
      <c r="CT28" s="1196"/>
      <c r="CU28" s="1197"/>
      <c r="CV28" s="1186"/>
      <c r="CW28" s="1198"/>
      <c r="CX28" s="1199"/>
      <c r="CY28" s="1186"/>
      <c r="CZ28" s="46"/>
      <c r="DA28" s="1190"/>
      <c r="DB28" s="1186"/>
      <c r="DC28" s="1186"/>
      <c r="DD28" s="1050"/>
      <c r="DE28" s="1051"/>
      <c r="DF28" s="1047"/>
      <c r="DG28" s="1048"/>
      <c r="DH28" s="1049"/>
      <c r="DI28" s="1049"/>
      <c r="DJ28" s="1052"/>
      <c r="DK28" s="1187"/>
      <c r="DL28" s="1053"/>
      <c r="DM28" s="1054"/>
      <c r="DN28" s="1054"/>
      <c r="DO28" s="1050"/>
      <c r="DP28" s="1051"/>
      <c r="DQ28" s="1047"/>
      <c r="DR28" s="1048"/>
      <c r="DS28" s="1049"/>
      <c r="DT28" s="1049"/>
      <c r="DU28" s="1052"/>
      <c r="DV28" s="1187"/>
      <c r="DW28" s="1053"/>
      <c r="DX28" s="1186"/>
      <c r="DY28" s="1186"/>
      <c r="DZ28" s="1050"/>
      <c r="EA28" s="1051"/>
      <c r="EB28" s="1047"/>
      <c r="EC28" s="1048"/>
      <c r="ED28" s="1049"/>
      <c r="EE28" s="1049"/>
      <c r="EF28" s="1052"/>
      <c r="EG28" s="1187"/>
      <c r="EH28" s="1053"/>
      <c r="EI28" s="1186"/>
      <c r="EJ28" s="1186"/>
      <c r="EK28" s="1050"/>
      <c r="EL28" s="1051"/>
      <c r="EM28" s="1047"/>
      <c r="EN28" s="1048"/>
      <c r="EO28" s="1049"/>
      <c r="EP28" s="1049"/>
      <c r="EQ28" s="1052"/>
      <c r="ER28" s="1187"/>
      <c r="ES28" s="1190"/>
      <c r="ET28" s="1186"/>
      <c r="EU28" s="1186"/>
      <c r="EV28" s="1050"/>
      <c r="EW28" s="1051"/>
      <c r="EX28" s="1047"/>
      <c r="EY28" s="1048"/>
      <c r="EZ28" s="1049"/>
      <c r="FA28" s="1049"/>
      <c r="FB28" s="1052"/>
      <c r="FC28" s="1187"/>
      <c r="FD28" s="1053"/>
      <c r="FE28" s="1054"/>
      <c r="FF28" s="1188"/>
      <c r="FG28" s="1050"/>
      <c r="FH28" s="1051"/>
      <c r="FI28" s="1047"/>
      <c r="FJ28" s="1048"/>
      <c r="FK28" s="1049"/>
      <c r="FL28" s="1049"/>
      <c r="FM28" s="1052"/>
      <c r="FN28" s="1187"/>
      <c r="FO28" s="1053"/>
      <c r="FP28" s="1186"/>
      <c r="FQ28" s="1186"/>
      <c r="FR28" s="1050"/>
      <c r="FS28" s="1051"/>
      <c r="FT28" s="1047"/>
      <c r="FU28" s="1048"/>
      <c r="FV28" s="1049"/>
      <c r="FW28" s="1049"/>
      <c r="FX28" s="1052"/>
      <c r="FY28" s="1187"/>
      <c r="FZ28" s="1053"/>
      <c r="GA28" s="1186"/>
      <c r="GB28" s="1186"/>
      <c r="GC28" s="1050"/>
      <c r="GD28" s="1051"/>
      <c r="GE28" s="1047"/>
      <c r="GF28" s="1048"/>
      <c r="GG28" s="1049"/>
      <c r="GH28" s="1049"/>
      <c r="GI28" s="1052"/>
      <c r="GJ28" s="1187"/>
      <c r="GK28" s="1195"/>
      <c r="GL28" s="1196"/>
      <c r="GM28" s="1197"/>
      <c r="GN28" s="1186"/>
      <c r="GO28" s="1195"/>
      <c r="GP28" s="1196"/>
      <c r="GQ28" s="1197"/>
      <c r="GR28" s="1200"/>
      <c r="GS28" s="1201"/>
      <c r="GT28" s="1202"/>
      <c r="GU28" s="1203"/>
      <c r="GV28" s="1188"/>
      <c r="GW28" s="1053"/>
      <c r="GX28" s="1054"/>
      <c r="GY28" s="1054"/>
      <c r="GZ28" s="1050"/>
      <c r="HA28" s="1051"/>
      <c r="HB28" s="1047"/>
      <c r="HC28" s="1048"/>
      <c r="HD28" s="1049"/>
      <c r="HE28" s="1049"/>
      <c r="HF28" s="1052"/>
      <c r="HG28" s="1187"/>
      <c r="HH28" s="1053"/>
      <c r="HI28" s="1186"/>
      <c r="HJ28" s="1186"/>
      <c r="HK28" s="1050"/>
      <c r="HL28" s="1051"/>
      <c r="HM28" s="1047"/>
      <c r="HN28" s="1048"/>
      <c r="HO28" s="1049"/>
      <c r="HP28" s="1049"/>
      <c r="HQ28" s="1052"/>
      <c r="HR28" s="1187"/>
      <c r="HS28" s="1190"/>
      <c r="HT28" s="1204"/>
      <c r="HU28" s="1054"/>
      <c r="HV28" s="1050"/>
      <c r="HW28" s="1051"/>
      <c r="HX28" s="1047"/>
      <c r="HY28" s="1048"/>
      <c r="HZ28" s="1049"/>
      <c r="IA28" s="1049"/>
      <c r="IB28" s="1052"/>
      <c r="IC28" s="1187"/>
      <c r="ID28" s="1053"/>
      <c r="IE28" s="1054"/>
      <c r="IF28" s="1054"/>
      <c r="IG28" s="1050"/>
      <c r="IH28" s="1051"/>
      <c r="II28" s="1047"/>
      <c r="IJ28" s="1048"/>
      <c r="IK28" s="1049"/>
      <c r="IL28" s="1049"/>
      <c r="IM28" s="1052"/>
      <c r="IN28" s="1187"/>
      <c r="IO28" s="1190"/>
      <c r="IP28" s="1054"/>
      <c r="IQ28" s="1054"/>
      <c r="IR28" s="1050"/>
      <c r="IS28" s="1051"/>
      <c r="IT28" s="1047"/>
      <c r="IU28" s="1048"/>
      <c r="IV28" s="1049"/>
      <c r="IW28" s="1049"/>
      <c r="IX28" s="1052"/>
      <c r="IY28" s="1187"/>
      <c r="IZ28" s="1053"/>
      <c r="JA28" s="1186"/>
      <c r="JB28" s="1186"/>
      <c r="JC28" s="1050"/>
      <c r="JD28" s="1051"/>
      <c r="JE28" s="1047"/>
      <c r="JF28" s="1048"/>
      <c r="JG28" s="1049"/>
      <c r="JH28" s="1049"/>
      <c r="JI28" s="1052"/>
      <c r="JJ28" s="1187"/>
      <c r="JK28" s="1190"/>
      <c r="JL28" s="1054"/>
      <c r="JM28" s="1054"/>
      <c r="JN28" s="1050"/>
      <c r="JO28" s="1051"/>
      <c r="JP28" s="1047"/>
      <c r="JQ28" s="1048"/>
      <c r="JR28" s="1049"/>
      <c r="JS28" s="1049"/>
      <c r="JT28" s="1052"/>
      <c r="JU28" s="1187"/>
      <c r="JV28" s="1053"/>
      <c r="JW28" s="1186"/>
      <c r="JX28" s="1186"/>
      <c r="JY28" s="1205"/>
      <c r="JZ28" s="1206"/>
      <c r="KA28" s="1207"/>
      <c r="KB28" s="1208"/>
      <c r="KC28" s="1209"/>
      <c r="KD28" s="1209"/>
      <c r="KE28" s="1210"/>
      <c r="KF28" s="1211"/>
      <c r="KG28" s="1212"/>
      <c r="KH28" s="1213"/>
      <c r="KI28" s="1214"/>
      <c r="KJ28" s="1215"/>
      <c r="KK28" s="1212"/>
      <c r="KL28" s="1213"/>
      <c r="KM28" s="1214"/>
      <c r="KN28" s="1216"/>
      <c r="KO28" s="1217"/>
      <c r="KP28" s="1218"/>
      <c r="KQ28" s="1219"/>
      <c r="KR28" s="1220"/>
      <c r="KS28" s="1221"/>
      <c r="KT28" s="1215"/>
      <c r="KU28" s="1036"/>
      <c r="KV28" s="1053"/>
      <c r="KW28" s="1054"/>
      <c r="KX28" s="1054"/>
      <c r="KY28" s="1205"/>
      <c r="KZ28" s="1206"/>
      <c r="LA28" s="1207"/>
      <c r="LB28" s="1208"/>
      <c r="LC28" s="1209"/>
      <c r="LD28" s="1209"/>
      <c r="LE28" s="1210"/>
      <c r="LF28" s="1211"/>
      <c r="LG28" s="1222"/>
      <c r="LH28" s="1054"/>
      <c r="LI28" s="1054"/>
      <c r="LJ28" s="1205"/>
      <c r="LK28" s="1206"/>
      <c r="LL28" s="1207"/>
      <c r="LM28" s="1208"/>
      <c r="LN28" s="1209"/>
      <c r="LO28" s="1209"/>
      <c r="LP28" s="1210"/>
      <c r="LQ28" s="1211"/>
      <c r="LR28" s="1223"/>
      <c r="LS28" s="1054"/>
      <c r="LT28" s="1054"/>
      <c r="LU28" s="1205"/>
      <c r="LV28" s="1206"/>
      <c r="LW28" s="1224"/>
      <c r="LX28" s="1208"/>
      <c r="LY28" s="1209"/>
      <c r="LZ28" s="1209"/>
      <c r="MA28" s="1210"/>
      <c r="MB28" s="1211"/>
      <c r="MC28" s="1225"/>
      <c r="MD28" s="1054"/>
      <c r="ME28" s="1054"/>
      <c r="MF28" s="1205"/>
      <c r="MG28" s="1206"/>
      <c r="MH28" s="1224"/>
      <c r="MI28" s="1208"/>
      <c r="MJ28" s="1209"/>
      <c r="MK28" s="1209"/>
      <c r="ML28" s="1210"/>
      <c r="MM28" s="1211"/>
      <c r="MN28" s="1053"/>
      <c r="MO28" s="1054"/>
      <c r="MP28" s="1054"/>
      <c r="MQ28" s="1205"/>
      <c r="MR28" s="1206"/>
      <c r="MS28" s="1207"/>
      <c r="MT28" s="1208"/>
      <c r="MU28" s="1209"/>
      <c r="MV28" s="1209"/>
      <c r="MW28" s="1210"/>
      <c r="MX28" s="1211"/>
      <c r="MY28" s="1053"/>
      <c r="MZ28" s="1054"/>
      <c r="NA28" s="1053"/>
      <c r="NB28" s="1205"/>
      <c r="NC28" s="1206"/>
      <c r="ND28" s="1224"/>
      <c r="NE28" s="1208"/>
      <c r="NF28" s="1209"/>
      <c r="NG28" s="1209"/>
      <c r="NH28" s="1210"/>
      <c r="NI28" s="1211"/>
      <c r="NJ28" s="1212"/>
      <c r="NK28" s="1213"/>
      <c r="NL28" s="1214"/>
      <c r="NM28" s="1215"/>
      <c r="NN28" s="1212"/>
      <c r="NO28" s="1213"/>
      <c r="NP28" s="1214"/>
      <c r="NQ28" s="1216"/>
      <c r="NR28" s="1218"/>
      <c r="NS28" s="1218"/>
      <c r="NT28" s="1219"/>
      <c r="NU28" s="1220"/>
      <c r="NV28" s="1221"/>
      <c r="NW28" s="1215"/>
    </row>
    <row r="29" spans="1:410" ht="21.75" customHeight="1" x14ac:dyDescent="0.25">
      <c r="A29" s="444"/>
      <c r="B29" s="444"/>
      <c r="C29" s="610"/>
      <c r="D29" s="583"/>
      <c r="E29" s="583"/>
      <c r="F29" s="445"/>
      <c r="G29" s="611"/>
      <c r="H29" s="42"/>
      <c r="I29" s="42"/>
      <c r="J29" s="453"/>
      <c r="K29" s="612"/>
      <c r="L29" s="463"/>
      <c r="M29" s="464"/>
      <c r="N29" s="581"/>
      <c r="O29" s="612"/>
      <c r="P29" s="1665"/>
      <c r="Q29" s="463"/>
      <c r="R29" s="464"/>
      <c r="S29" s="581"/>
      <c r="T29" s="453"/>
      <c r="U29" s="465"/>
      <c r="V29" s="46"/>
      <c r="W29" s="446"/>
      <c r="X29" s="466"/>
      <c r="Y29" s="573"/>
      <c r="Z29" s="463"/>
      <c r="AA29" s="464"/>
      <c r="AB29" s="464"/>
      <c r="AC29" s="46"/>
      <c r="AD29" s="46"/>
      <c r="AE29" s="585"/>
      <c r="AF29" s="46"/>
      <c r="AG29" s="46"/>
      <c r="AH29" s="446"/>
      <c r="AI29" s="466"/>
      <c r="AJ29" s="573"/>
      <c r="AK29" s="463"/>
      <c r="AL29" s="464"/>
      <c r="AM29" s="464"/>
      <c r="AN29" s="447"/>
      <c r="AO29" s="46"/>
      <c r="AP29" s="613"/>
      <c r="AQ29" s="465"/>
      <c r="AR29" s="465"/>
      <c r="AS29" s="446"/>
      <c r="AT29" s="466"/>
      <c r="AU29" s="573"/>
      <c r="AV29" s="463"/>
      <c r="AW29" s="464"/>
      <c r="AX29" s="464"/>
      <c r="AY29" s="447"/>
      <c r="AZ29" s="46"/>
      <c r="BA29" s="456"/>
      <c r="BB29" s="465"/>
      <c r="BC29" s="465"/>
      <c r="BD29" s="446"/>
      <c r="BE29" s="466"/>
      <c r="BF29" s="573"/>
      <c r="BG29" s="463"/>
      <c r="BH29" s="464"/>
      <c r="BI29" s="464"/>
      <c r="BJ29" s="447"/>
      <c r="BK29" s="46"/>
      <c r="BL29" s="467"/>
      <c r="BM29" s="575"/>
      <c r="BN29" s="575"/>
      <c r="BO29" s="446"/>
      <c r="BP29" s="466"/>
      <c r="BQ29" s="573"/>
      <c r="BR29" s="463"/>
      <c r="BS29" s="464"/>
      <c r="BT29" s="464"/>
      <c r="BU29" s="46"/>
      <c r="BV29" s="46"/>
      <c r="BW29" s="467"/>
      <c r="BX29" s="575"/>
      <c r="BY29" s="575"/>
      <c r="BZ29" s="446"/>
      <c r="CA29" s="466"/>
      <c r="CB29" s="573"/>
      <c r="CC29" s="463"/>
      <c r="CD29" s="464"/>
      <c r="CE29" s="464"/>
      <c r="CF29" s="447"/>
      <c r="CG29" s="448"/>
      <c r="CH29" s="614"/>
      <c r="CI29" s="575"/>
      <c r="CJ29" s="575"/>
      <c r="CK29" s="446"/>
      <c r="CL29" s="466"/>
      <c r="CM29" s="573"/>
      <c r="CN29" s="463"/>
      <c r="CO29" s="464"/>
      <c r="CP29" s="464"/>
      <c r="CQ29" s="447"/>
      <c r="CR29" s="448"/>
      <c r="CS29" s="449"/>
      <c r="CT29" s="468"/>
      <c r="CU29" s="469"/>
      <c r="CV29" s="680"/>
      <c r="CW29" s="681"/>
      <c r="CX29" s="451"/>
      <c r="CY29" s="680"/>
      <c r="CZ29" s="682"/>
      <c r="DA29" s="683"/>
      <c r="DB29" s="680"/>
      <c r="DC29" s="680"/>
      <c r="DD29" s="684"/>
      <c r="DE29" s="685"/>
      <c r="DF29" s="685"/>
      <c r="DG29" s="686"/>
      <c r="DH29" s="685"/>
      <c r="DI29" s="685"/>
      <c r="DJ29" s="472"/>
      <c r="DK29" s="472"/>
      <c r="DL29" s="576"/>
      <c r="DM29" s="582"/>
      <c r="DN29" s="582"/>
      <c r="DO29" s="684"/>
      <c r="DP29" s="685"/>
      <c r="DQ29" s="685"/>
      <c r="DR29" s="686"/>
      <c r="DS29" s="685"/>
      <c r="DT29" s="685"/>
      <c r="DU29" s="472"/>
      <c r="DV29" s="472"/>
      <c r="DW29" s="576"/>
      <c r="DX29" s="680"/>
      <c r="DY29" s="680"/>
      <c r="DZ29" s="684"/>
      <c r="EA29" s="685"/>
      <c r="EB29" s="685"/>
      <c r="EC29" s="686"/>
      <c r="ED29" s="685"/>
      <c r="EE29" s="685"/>
      <c r="EF29" s="472"/>
      <c r="EG29" s="472"/>
      <c r="EH29" s="576"/>
      <c r="EI29" s="680"/>
      <c r="EJ29" s="680"/>
      <c r="EK29" s="684"/>
      <c r="EL29" s="685"/>
      <c r="EM29" s="685"/>
      <c r="EN29" s="686"/>
      <c r="EO29" s="685"/>
      <c r="EP29" s="685"/>
      <c r="EQ29" s="472"/>
      <c r="ER29" s="472"/>
      <c r="ES29" s="683"/>
      <c r="ET29" s="680"/>
      <c r="EU29" s="680"/>
      <c r="EV29" s="684"/>
      <c r="EW29" s="685"/>
      <c r="EX29" s="685"/>
      <c r="EY29" s="686"/>
      <c r="EZ29" s="685"/>
      <c r="FA29" s="685"/>
      <c r="FB29" s="472"/>
      <c r="FC29" s="472"/>
      <c r="FD29" s="576"/>
      <c r="FE29" s="582"/>
      <c r="FF29" s="455"/>
      <c r="FG29" s="684"/>
      <c r="FH29" s="685"/>
      <c r="FI29" s="685"/>
      <c r="FJ29" s="686"/>
      <c r="FK29" s="685"/>
      <c r="FL29" s="685"/>
      <c r="FM29" s="472"/>
      <c r="FN29" s="472"/>
      <c r="FO29" s="576"/>
      <c r="FP29" s="680"/>
      <c r="FQ29" s="680"/>
      <c r="FR29" s="684"/>
      <c r="FS29" s="685"/>
      <c r="FT29" s="685"/>
      <c r="FU29" s="686"/>
      <c r="FV29" s="685"/>
      <c r="FW29" s="685"/>
      <c r="FX29" s="472"/>
      <c r="FY29" s="472"/>
      <c r="FZ29" s="683"/>
      <c r="GA29" s="680"/>
      <c r="GB29" s="680"/>
      <c r="GC29" s="684"/>
      <c r="GD29" s="685"/>
      <c r="GE29" s="685"/>
      <c r="GF29" s="686"/>
      <c r="GG29" s="685"/>
      <c r="GH29" s="685"/>
      <c r="GI29" s="472"/>
      <c r="GJ29" s="472"/>
      <c r="GK29" s="681"/>
      <c r="GL29" s="687"/>
      <c r="GM29" s="688"/>
      <c r="GN29" s="455"/>
      <c r="GO29" s="455"/>
      <c r="GP29" s="455"/>
      <c r="GQ29" s="455"/>
      <c r="GR29" s="455"/>
      <c r="GS29" s="455"/>
      <c r="GT29" s="455"/>
      <c r="GU29" s="455"/>
      <c r="GV29" s="455"/>
    </row>
    <row r="30" spans="1:410" ht="21.75" customHeight="1" x14ac:dyDescent="0.25">
      <c r="A30" s="444"/>
      <c r="B30" s="444"/>
      <c r="C30" s="610"/>
      <c r="D30" s="583"/>
      <c r="E30" s="583"/>
      <c r="F30" s="445"/>
      <c r="G30" s="611"/>
      <c r="H30" s="42"/>
      <c r="I30" s="42"/>
      <c r="J30" s="453"/>
      <c r="K30" s="612"/>
      <c r="L30" s="463"/>
      <c r="M30" s="464"/>
      <c r="N30" s="581"/>
      <c r="O30" s="612"/>
      <c r="P30" s="1665"/>
      <c r="Q30" s="463"/>
      <c r="R30" s="464"/>
      <c r="S30" s="581"/>
      <c r="T30" s="453"/>
      <c r="U30" s="465"/>
      <c r="V30" s="46"/>
      <c r="W30" s="446"/>
      <c r="X30" s="466"/>
      <c r="Y30" s="573"/>
      <c r="Z30" s="463"/>
      <c r="AA30" s="464"/>
      <c r="AB30" s="464"/>
      <c r="AC30" s="46"/>
      <c r="AD30" s="46"/>
      <c r="AE30" s="585"/>
      <c r="AF30" s="46"/>
      <c r="AG30" s="46"/>
      <c r="AH30" s="446"/>
      <c r="AI30" s="466"/>
      <c r="AJ30" s="573"/>
      <c r="AK30" s="463"/>
      <c r="AL30" s="464"/>
      <c r="AM30" s="464"/>
      <c r="AN30" s="447"/>
      <c r="AO30" s="46"/>
      <c r="AP30" s="613"/>
      <c r="AQ30" s="465"/>
      <c r="AR30" s="465"/>
      <c r="AS30" s="446"/>
      <c r="AT30" s="466"/>
      <c r="AU30" s="573"/>
      <c r="AV30" s="463"/>
      <c r="AW30" s="464"/>
      <c r="AX30" s="464"/>
      <c r="AY30" s="447"/>
      <c r="AZ30" s="46"/>
      <c r="BA30" s="456"/>
      <c r="BB30" s="465"/>
      <c r="BC30" s="465"/>
      <c r="BD30" s="446"/>
      <c r="BE30" s="466"/>
      <c r="BF30" s="573"/>
      <c r="BG30" s="463"/>
      <c r="BH30" s="464"/>
      <c r="BI30" s="464"/>
      <c r="BJ30" s="447"/>
      <c r="BK30" s="46"/>
      <c r="BL30" s="467"/>
      <c r="BM30" s="575"/>
      <c r="BN30" s="575"/>
      <c r="BO30" s="446"/>
      <c r="BP30" s="466"/>
      <c r="BQ30" s="573"/>
      <c r="BR30" s="463"/>
      <c r="BS30" s="464"/>
      <c r="BT30" s="464"/>
      <c r="BU30" s="46"/>
      <c r="BV30" s="46"/>
      <c r="BW30" s="467"/>
      <c r="BX30" s="575"/>
      <c r="BY30" s="575"/>
      <c r="BZ30" s="446"/>
      <c r="CA30" s="466"/>
      <c r="CB30" s="573"/>
      <c r="CC30" s="463"/>
      <c r="CD30" s="464"/>
      <c r="CE30" s="464"/>
      <c r="CF30" s="447"/>
      <c r="CG30" s="448"/>
      <c r="CH30" s="614"/>
      <c r="CI30" s="575"/>
      <c r="CJ30" s="575"/>
      <c r="CK30" s="446"/>
      <c r="CL30" s="466"/>
      <c r="CM30" s="573"/>
      <c r="CN30" s="463"/>
      <c r="CO30" s="464"/>
      <c r="CP30" s="464"/>
      <c r="CQ30" s="447"/>
      <c r="CR30" s="448"/>
      <c r="CS30" s="449"/>
      <c r="CT30" s="468"/>
      <c r="CU30" s="469"/>
      <c r="CV30" s="680"/>
      <c r="CW30" s="681"/>
      <c r="CX30" s="451"/>
      <c r="CY30" s="680"/>
      <c r="CZ30" s="682"/>
      <c r="DA30" s="683"/>
      <c r="DB30" s="680"/>
      <c r="DC30" s="680"/>
      <c r="DD30" s="684"/>
      <c r="DE30" s="685"/>
      <c r="DF30" s="685"/>
      <c r="DG30" s="686"/>
      <c r="DH30" s="685"/>
      <c r="DI30" s="685"/>
      <c r="DJ30" s="472"/>
      <c r="DK30" s="472"/>
      <c r="DL30" s="576"/>
      <c r="DM30" s="582"/>
      <c r="DN30" s="582"/>
      <c r="DO30" s="684"/>
      <c r="DP30" s="685"/>
      <c r="DQ30" s="685"/>
      <c r="DR30" s="686"/>
      <c r="DS30" s="685"/>
      <c r="DT30" s="685"/>
      <c r="DU30" s="472"/>
      <c r="DV30" s="472"/>
      <c r="DW30" s="576"/>
      <c r="DX30" s="680"/>
      <c r="DY30" s="680"/>
      <c r="DZ30" s="684"/>
      <c r="EA30" s="685"/>
      <c r="EB30" s="685"/>
      <c r="EC30" s="686"/>
      <c r="ED30" s="685"/>
      <c r="EE30" s="685"/>
      <c r="EF30" s="472"/>
      <c r="EG30" s="472"/>
      <c r="EH30" s="576"/>
      <c r="EI30" s="680"/>
      <c r="EJ30" s="680"/>
      <c r="EK30" s="684"/>
      <c r="EL30" s="685"/>
      <c r="EM30" s="685"/>
      <c r="EN30" s="686"/>
      <c r="EO30" s="685"/>
      <c r="EP30" s="685"/>
      <c r="EQ30" s="472"/>
      <c r="ER30" s="472"/>
      <c r="ES30" s="683"/>
      <c r="ET30" s="680"/>
      <c r="EU30" s="680"/>
      <c r="EV30" s="684"/>
      <c r="EW30" s="685"/>
      <c r="EX30" s="685"/>
      <c r="EY30" s="686"/>
      <c r="EZ30" s="685"/>
      <c r="FA30" s="685"/>
      <c r="FB30" s="472"/>
      <c r="FC30" s="472"/>
      <c r="FD30" s="576"/>
      <c r="FE30" s="582"/>
      <c r="FF30" s="455"/>
      <c r="FG30" s="684"/>
      <c r="FH30" s="685"/>
      <c r="FI30" s="685"/>
      <c r="FJ30" s="686"/>
      <c r="FK30" s="685"/>
      <c r="FL30" s="685"/>
      <c r="FM30" s="472"/>
      <c r="FN30" s="472"/>
      <c r="FO30" s="576"/>
      <c r="FP30" s="680"/>
      <c r="FQ30" s="680"/>
      <c r="FR30" s="684"/>
      <c r="FS30" s="685"/>
      <c r="FT30" s="685"/>
      <c r="FU30" s="686"/>
      <c r="FV30" s="685"/>
      <c r="FW30" s="685"/>
      <c r="FX30" s="472"/>
      <c r="FY30" s="472"/>
      <c r="FZ30" s="683"/>
      <c r="GA30" s="680"/>
      <c r="GB30" s="680"/>
      <c r="GC30" s="684"/>
      <c r="GD30" s="685"/>
      <c r="GE30" s="685"/>
      <c r="GF30" s="686"/>
      <c r="GG30" s="685"/>
      <c r="GH30" s="685"/>
      <c r="GI30" s="472"/>
      <c r="GJ30" s="472"/>
      <c r="GK30" s="681"/>
      <c r="GL30" s="687"/>
      <c r="GM30" s="688"/>
      <c r="GN30" s="455"/>
      <c r="GO30" s="455"/>
      <c r="GP30" s="455"/>
      <c r="GQ30" s="455"/>
      <c r="GR30" s="455"/>
      <c r="GS30" s="455"/>
      <c r="GT30" s="455"/>
      <c r="GU30" s="455"/>
      <c r="GV30" s="455"/>
    </row>
    <row r="31" spans="1:410" ht="21.75" customHeight="1" x14ac:dyDescent="0.25">
      <c r="A31" s="33">
        <v>27</v>
      </c>
      <c r="B31" s="33" t="s">
        <v>471</v>
      </c>
      <c r="C31" s="24" t="s">
        <v>567</v>
      </c>
      <c r="D31" s="1226" t="s">
        <v>568</v>
      </c>
      <c r="E31" s="1227" t="s">
        <v>415</v>
      </c>
      <c r="F31" s="485" t="s">
        <v>1627</v>
      </c>
      <c r="G31" s="35">
        <v>37012</v>
      </c>
      <c r="H31" s="21" t="s">
        <v>28</v>
      </c>
      <c r="I31" s="215" t="s">
        <v>550</v>
      </c>
      <c r="J31" s="118">
        <v>6.8</v>
      </c>
      <c r="K31" s="791" t="str">
        <f>TEXT(J31,"0.0")</f>
        <v>6.8</v>
      </c>
      <c r="L31" s="10" t="str">
        <f>IF(J31&gt;=8.5,"A",IF(J31&gt;=8,"B+",IF(J31&gt;=7,"B",IF(J31&gt;=6.5,"C+",IF(J31&gt;=5.5,"C",IF(J31&gt;=5,"D+",IF(J31&gt;=4,"D","F")))))))</f>
        <v>C+</v>
      </c>
      <c r="M31" s="8">
        <f>IF(L31="A",4,IF(L31="B+",3.5,IF(L31="B",3,IF(L31="C+",2.5,IF(L31="C",2,IF(L31="D+",1.5,IF(L31="D",1,0)))))))</f>
        <v>2.5</v>
      </c>
      <c r="N31" s="208" t="str">
        <f>TEXT(M31,"0.0")</f>
        <v>2.5</v>
      </c>
      <c r="O31" s="257">
        <v>6.9</v>
      </c>
      <c r="P31" s="791" t="str">
        <f>TEXT(O31,"0.0")</f>
        <v>6.9</v>
      </c>
      <c r="Q31" s="10" t="str">
        <f>IF(O31&gt;=8.5,"A",IF(O31&gt;=8,"B+",IF(O31&gt;=7,"B",IF(O31&gt;=6.5,"C+",IF(O31&gt;=5.5,"C",IF(O31&gt;=5,"D+",IF(O31&gt;=4,"D","F")))))))</f>
        <v>C+</v>
      </c>
      <c r="R31" s="8">
        <f>IF(Q31="A",4,IF(Q31="B+",3.5,IF(Q31="B",3,IF(Q31="C+",2.5,IF(Q31="C",2,IF(Q31="D+",1.5,IF(Q31="D",1,0)))))))</f>
        <v>2.5</v>
      </c>
      <c r="S31" s="208" t="str">
        <f>TEXT(R31,"0.0")</f>
        <v>2.5</v>
      </c>
      <c r="T31" s="313">
        <v>5.4</v>
      </c>
      <c r="U31" s="244">
        <v>4</v>
      </c>
      <c r="V31" s="20"/>
      <c r="W31" s="6">
        <f>ROUND((T31*0.4+U31*0.6),1)</f>
        <v>4.5999999999999996</v>
      </c>
      <c r="X31" s="7">
        <f>ROUND(MAX((T31*0.4+U31*0.6),(T31*0.4+V31*0.6)),1)</f>
        <v>4.5999999999999996</v>
      </c>
      <c r="Y31" s="791" t="str">
        <f>TEXT(X31,"0.0")</f>
        <v>4.6</v>
      </c>
      <c r="Z31" s="10" t="str">
        <f>IF(X31&gt;=8.5,"A",IF(X31&gt;=8,"B+",IF(X31&gt;=7,"B",IF(X31&gt;=6.5,"C+",IF(X31&gt;=5.5,"C",IF(X31&gt;=5,"D+",IF(X31&gt;=4,"D","F")))))))</f>
        <v>D</v>
      </c>
      <c r="AA31" s="8">
        <f>IF(Z31="A",4,IF(Z31="B+",3.5,IF(Z31="B",3,IF(Z31="C+",2.5,IF(Z31="C",2,IF(Z31="D+",1.5,IF(Z31="D",1,0)))))))</f>
        <v>1</v>
      </c>
      <c r="AB31" s="8" t="str">
        <f>TEXT(AA31,"0.0")</f>
        <v>1.0</v>
      </c>
      <c r="AC31" s="183">
        <v>2</v>
      </c>
      <c r="AD31" s="311">
        <v>2</v>
      </c>
      <c r="AE31" s="293">
        <v>7.2</v>
      </c>
      <c r="AF31" s="21">
        <v>3</v>
      </c>
      <c r="AG31" s="20"/>
      <c r="AH31" s="6">
        <f>ROUND((AE31*0.4+AF31*0.6),1)</f>
        <v>4.7</v>
      </c>
      <c r="AI31" s="7">
        <f>ROUND(MAX((AE31*0.4+AF31*0.6),(AE31*0.4+AG31*0.6)),1)</f>
        <v>4.7</v>
      </c>
      <c r="AJ31" s="791" t="str">
        <f>TEXT(AI31,"0.0")</f>
        <v>4.7</v>
      </c>
      <c r="AK31" s="10" t="str">
        <f>IF(AI31&gt;=8.5,"A",IF(AI31&gt;=8,"B+",IF(AI31&gt;=7,"B",IF(AI31&gt;=6.5,"C+",IF(AI31&gt;=5.5,"C",IF(AI31&gt;=5,"D+",IF(AI31&gt;=4,"D","F")))))))</f>
        <v>D</v>
      </c>
      <c r="AL31" s="8">
        <f>IF(AK31="A",4,IF(AK31="B+",3.5,IF(AK31="B",3,IF(AK31="C+",2.5,IF(AK31="C",2,IF(AK31="D+",1.5,IF(AK31="D",1,0)))))))</f>
        <v>1</v>
      </c>
      <c r="AM31" s="8" t="str">
        <f>TEXT(AL31,"0.0")</f>
        <v>1.0</v>
      </c>
      <c r="AN31" s="183">
        <v>3</v>
      </c>
      <c r="AO31" s="110">
        <v>3</v>
      </c>
      <c r="AP31" s="118">
        <v>7.3</v>
      </c>
      <c r="AQ31" s="344">
        <v>5</v>
      </c>
      <c r="AR31" s="244"/>
      <c r="AS31" s="6">
        <f>ROUND((AP31*0.4+AQ31*0.6),1)</f>
        <v>5.9</v>
      </c>
      <c r="AT31" s="7">
        <f>ROUND(MAX((AP31*0.4+AQ31*0.6),(AP31*0.4+AR31*0.6)),1)</f>
        <v>5.9</v>
      </c>
      <c r="AU31" s="791" t="str">
        <f>TEXT(AT31,"0.0")</f>
        <v>5.9</v>
      </c>
      <c r="AV31" s="10" t="str">
        <f>IF(AT31&gt;=8.5,"A",IF(AT31&gt;=8,"B+",IF(AT31&gt;=7,"B",IF(AT31&gt;=6.5,"C+",IF(AT31&gt;=5.5,"C",IF(AT31&gt;=5,"D+",IF(AT31&gt;=4,"D","F")))))))</f>
        <v>C</v>
      </c>
      <c r="AW31" s="8">
        <f>IF(AV31="A",4,IF(AV31="B+",3.5,IF(AV31="B",3,IF(AV31="C+",2.5,IF(AV31="C",2,IF(AV31="D+",1.5,IF(AV31="D",1,0)))))))</f>
        <v>2</v>
      </c>
      <c r="AX31" s="8" t="str">
        <f>TEXT(AW31,"0.0")</f>
        <v>2.0</v>
      </c>
      <c r="AY31" s="12">
        <v>4</v>
      </c>
      <c r="AZ31" s="110">
        <v>4</v>
      </c>
      <c r="BA31" s="285">
        <v>7.1</v>
      </c>
      <c r="BB31" s="244">
        <v>8</v>
      </c>
      <c r="BC31" s="244"/>
      <c r="BD31" s="6">
        <f>ROUND((BA31*0.4+BB31*0.6),1)</f>
        <v>7.6</v>
      </c>
      <c r="BE31" s="7">
        <f>ROUND(MAX((BA31*0.4+BB31*0.6),(BA31*0.4+BC31*0.6)),1)</f>
        <v>7.6</v>
      </c>
      <c r="BF31" s="791" t="str">
        <f>TEXT(BE31,"0.0")</f>
        <v>7.6</v>
      </c>
      <c r="BG31" s="10" t="str">
        <f>IF(BE31&gt;=8.5,"A",IF(BE31&gt;=8,"B+",IF(BE31&gt;=7,"B",IF(BE31&gt;=6.5,"C+",IF(BE31&gt;=5.5,"C",IF(BE31&gt;=5,"D+",IF(BE31&gt;=4,"D","F")))))))</f>
        <v>B</v>
      </c>
      <c r="BH31" s="8">
        <f>IF(BG31="A",4,IF(BG31="B+",3.5,IF(BG31="B",3,IF(BG31="C+",2.5,IF(BG31="C",2,IF(BG31="D+",1.5,IF(BG31="D",1,0)))))))</f>
        <v>3</v>
      </c>
      <c r="BI31" s="8" t="str">
        <f>TEXT(BH31,"0.0")</f>
        <v>3.0</v>
      </c>
      <c r="BJ31" s="183">
        <v>3</v>
      </c>
      <c r="BK31" s="110">
        <v>3</v>
      </c>
      <c r="BL31" s="305">
        <v>7.4</v>
      </c>
      <c r="BM31" s="334">
        <v>5</v>
      </c>
      <c r="BN31" s="334"/>
      <c r="BO31" s="6">
        <f>ROUND((BL31*0.4+BM31*0.6),1)</f>
        <v>6</v>
      </c>
      <c r="BP31" s="7">
        <f>ROUND(MAX((BL31*0.4+BM31*0.6),(BL31*0.4+BN31*0.6)),1)</f>
        <v>6</v>
      </c>
      <c r="BQ31" s="791" t="str">
        <f>TEXT(BP31,"0.0")</f>
        <v>6.0</v>
      </c>
      <c r="BR31" s="10" t="str">
        <f>IF(BP31&gt;=8.5,"A",IF(BP31&gt;=8,"B+",IF(BP31&gt;=7,"B",IF(BP31&gt;=6.5,"C+",IF(BP31&gt;=5.5,"C",IF(BP31&gt;=5,"D+",IF(BP31&gt;=4,"D","F")))))))</f>
        <v>C</v>
      </c>
      <c r="BS31" s="8">
        <f>IF(BR31="A",4,IF(BR31="B+",3.5,IF(BR31="B",3,IF(BR31="C+",2.5,IF(BR31="C",2,IF(BR31="D+",1.5,IF(BR31="D",1,0)))))))</f>
        <v>2</v>
      </c>
      <c r="BT31" s="8" t="str">
        <f>TEXT(BS31,"0.0")</f>
        <v>2.0</v>
      </c>
      <c r="BU31" s="183">
        <v>2</v>
      </c>
      <c r="BV31" s="110">
        <v>2</v>
      </c>
      <c r="BW31" s="243">
        <v>7</v>
      </c>
      <c r="BX31" s="334">
        <v>8</v>
      </c>
      <c r="BY31" s="334"/>
      <c r="BZ31" s="6">
        <f>ROUND((BW31*0.4+BX31*0.6),1)</f>
        <v>7.6</v>
      </c>
      <c r="CA31" s="7">
        <f>ROUND(MAX((BW31*0.4+BX31*0.6),(BW31*0.4+BY31*0.6)),1)</f>
        <v>7.6</v>
      </c>
      <c r="CB31" s="791" t="str">
        <f>TEXT(CA31,"0.0")</f>
        <v>7.6</v>
      </c>
      <c r="CC31" s="10" t="str">
        <f>IF(CA31&gt;=8.5,"A",IF(CA31&gt;=8,"B+",IF(CA31&gt;=7,"B",IF(CA31&gt;=6.5,"C+",IF(CA31&gt;=5.5,"C",IF(CA31&gt;=5,"D+",IF(CA31&gt;=4,"D","F")))))))</f>
        <v>B</v>
      </c>
      <c r="CD31" s="8">
        <f>IF(CC31="A",4,IF(CC31="B+",3.5,IF(CC31="B",3,IF(CC31="C+",2.5,IF(CC31="C",2,IF(CC31="D+",1.5,IF(CC31="D",1,0)))))))</f>
        <v>3</v>
      </c>
      <c r="CE31" s="8" t="str">
        <f>TEXT(CD31,"0.0")</f>
        <v>3.0</v>
      </c>
      <c r="CF31" s="12">
        <v>2</v>
      </c>
      <c r="CG31" s="110">
        <v>2</v>
      </c>
      <c r="CH31" s="316">
        <v>7.3</v>
      </c>
      <c r="CI31" s="334">
        <v>5</v>
      </c>
      <c r="CJ31" s="334"/>
      <c r="CK31" s="6">
        <f>ROUND((CH31*0.4+CI31*0.6),1)</f>
        <v>5.9</v>
      </c>
      <c r="CL31" s="7">
        <f>ROUND(MAX((CH31*0.4+CI31*0.6),(CH31*0.4+CJ31*0.6)),1)</f>
        <v>5.9</v>
      </c>
      <c r="CM31" s="791" t="str">
        <f>TEXT(CL31,"0.0")</f>
        <v>5.9</v>
      </c>
      <c r="CN31" s="10" t="str">
        <f>IF(CL31&gt;=8.5,"A",IF(CL31&gt;=8,"B+",IF(CL31&gt;=7,"B",IF(CL31&gt;=6.5,"C+",IF(CL31&gt;=5.5,"C",IF(CL31&gt;=5,"D+",IF(CL31&gt;=4,"D","F")))))))</f>
        <v>C</v>
      </c>
      <c r="CO31" s="8">
        <f>IF(CN31="A",4,IF(CN31="B+",3.5,IF(CN31="B",3,IF(CN31="C+",2.5,IF(CN31="C",2,IF(CN31="D+",1.5,IF(CN31="D",1,0)))))))</f>
        <v>2</v>
      </c>
      <c r="CP31" s="8" t="str">
        <f>TEXT(CO31,"0.0")</f>
        <v>2.0</v>
      </c>
      <c r="CQ31" s="12">
        <v>3</v>
      </c>
      <c r="CR31" s="110">
        <v>3</v>
      </c>
      <c r="CS31" s="365">
        <f>AC31+AN31+AY31+BJ31+BU31+CF31+CQ31</f>
        <v>19</v>
      </c>
      <c r="CT31" s="363">
        <f>(AA31*AC31+AL31*AN31+AW31*AY31+BH31*BJ31+BS31*BU31+CD31*CF31+CO31*CQ31)/CS31</f>
        <v>2</v>
      </c>
      <c r="CU31" s="355" t="str">
        <f>TEXT(CT31,"0.00")</f>
        <v>2.00</v>
      </c>
      <c r="CV31" s="356" t="str">
        <f>IF(AND(CT31&lt;0.8),"Cảnh báo KQHT","Lên lớp")</f>
        <v>Lên lớp</v>
      </c>
      <c r="CW31" s="357">
        <f>AD31+AO31+AZ31+BK31+BV31+CG31+CR31</f>
        <v>19</v>
      </c>
      <c r="CX31" s="358">
        <f xml:space="preserve"> (AA31*AD31+AL31*AO31+AW31*AZ31+BH31*BK31+BS31*BV31+CD31*CG31+CO31*CR31)/CW31</f>
        <v>2</v>
      </c>
      <c r="CY31" s="356" t="str">
        <f>IF(AND(CX31&lt;1.2),"Cảnh báo KQHT","Lên lớp")</f>
        <v>Lên lớp</v>
      </c>
      <c r="DA31" s="285">
        <v>7.5</v>
      </c>
      <c r="DB31" s="244">
        <v>7</v>
      </c>
      <c r="DC31" s="244"/>
      <c r="DD31" s="6">
        <f t="shared" ref="DD31:DD36" si="241">ROUND((DA31*0.4+DB31*0.6),1)</f>
        <v>7.2</v>
      </c>
      <c r="DE31" s="7">
        <f t="shared" ref="DE31:DE36" si="242">ROUND(MAX((DA31*0.4+DB31*0.6),(DA31*0.4+DC31*0.6)),1)</f>
        <v>7.2</v>
      </c>
      <c r="DF31" s="791" t="str">
        <f>TEXT(DE31,"0.0")</f>
        <v>7.2</v>
      </c>
      <c r="DG31" s="10" t="str">
        <f t="shared" ref="DG31:DG36" si="243">IF(DE31&gt;=8.5,"A",IF(DE31&gt;=8,"B+",IF(DE31&gt;=7,"B",IF(DE31&gt;=6.5,"C+",IF(DE31&gt;=5.5,"C",IF(DE31&gt;=5,"D+",IF(DE31&gt;=4,"D","F")))))))</f>
        <v>B</v>
      </c>
      <c r="DH31" s="8">
        <f t="shared" ref="DH31:DH36" si="244">IF(DG31="A",4,IF(DG31="B+",3.5,IF(DG31="B",3,IF(DG31="C+",2.5,IF(DG31="C",2,IF(DG31="D+",1.5,IF(DG31="D",1,0)))))))</f>
        <v>3</v>
      </c>
      <c r="DI31" s="8" t="str">
        <f t="shared" ref="DI31:DI36" si="245">TEXT(DH31,"0.0")</f>
        <v>3.0</v>
      </c>
      <c r="DJ31" s="12">
        <v>4</v>
      </c>
      <c r="DK31" s="110">
        <v>4</v>
      </c>
      <c r="DL31" s="243">
        <v>6.2</v>
      </c>
      <c r="DM31" s="334">
        <v>6</v>
      </c>
      <c r="DN31" s="334"/>
      <c r="DO31" s="6">
        <f t="shared" ref="DO31:DO36" si="246">ROUND((DL31*0.4+DM31*0.6),1)</f>
        <v>6.1</v>
      </c>
      <c r="DP31" s="7">
        <f t="shared" ref="DP31:DP36" si="247">ROUND(MAX((DL31*0.4+DM31*0.6),(DL31*0.4+DN31*0.6)),1)</f>
        <v>6.1</v>
      </c>
      <c r="DQ31" s="791" t="str">
        <f>TEXT(DP31,"0.0")</f>
        <v>6.1</v>
      </c>
      <c r="DR31" s="10" t="str">
        <f t="shared" ref="DR31:DR36" si="248">IF(DP31&gt;=8.5,"A",IF(DP31&gt;=8,"B+",IF(DP31&gt;=7,"B",IF(DP31&gt;=6.5,"C+",IF(DP31&gt;=5.5,"C",IF(DP31&gt;=5,"D+",IF(DP31&gt;=4,"D","F")))))))</f>
        <v>C</v>
      </c>
      <c r="DS31" s="8">
        <f t="shared" ref="DS31:DS36" si="249">IF(DR31="A",4,IF(DR31="B+",3.5,IF(DR31="B",3,IF(DR31="C+",2.5,IF(DR31="C",2,IF(DR31="D+",1.5,IF(DR31="D",1,0)))))))</f>
        <v>2</v>
      </c>
      <c r="DT31" s="8" t="str">
        <f t="shared" ref="DT31:DT36" si="250">TEXT(DS31,"0.0")</f>
        <v>2.0</v>
      </c>
      <c r="DU31" s="12">
        <v>2</v>
      </c>
      <c r="DV31" s="110">
        <v>2</v>
      </c>
      <c r="DW31" s="243">
        <v>6.7</v>
      </c>
      <c r="DX31" s="244">
        <v>4</v>
      </c>
      <c r="DY31" s="244"/>
      <c r="DZ31" s="6">
        <f t="shared" ref="DZ31:DZ36" si="251">ROUND((DW31*0.4+DX31*0.6),1)</f>
        <v>5.0999999999999996</v>
      </c>
      <c r="EA31" s="7">
        <f t="shared" ref="EA31:EA36" si="252">ROUND(MAX((DW31*0.4+DX31*0.6),(DW31*0.4+DY31*0.6)),1)</f>
        <v>5.0999999999999996</v>
      </c>
      <c r="EB31" s="791" t="str">
        <f>TEXT(EA31,"0.0")</f>
        <v>5.1</v>
      </c>
      <c r="EC31" s="10" t="str">
        <f t="shared" ref="EC31:EC36" si="253">IF(EA31&gt;=8.5,"A",IF(EA31&gt;=8,"B+",IF(EA31&gt;=7,"B",IF(EA31&gt;=6.5,"C+",IF(EA31&gt;=5.5,"C",IF(EA31&gt;=5,"D+",IF(EA31&gt;=4,"D","F")))))))</f>
        <v>D+</v>
      </c>
      <c r="ED31" s="8">
        <f t="shared" ref="ED31:ED36" si="254">IF(EC31="A",4,IF(EC31="B+",3.5,IF(EC31="B",3,IF(EC31="C+",2.5,IF(EC31="C",2,IF(EC31="D+",1.5,IF(EC31="D",1,0)))))))</f>
        <v>1.5</v>
      </c>
      <c r="EE31" s="8" t="str">
        <f t="shared" ref="EE31:EE36" si="255">TEXT(ED31,"0.0")</f>
        <v>1.5</v>
      </c>
      <c r="EF31" s="12">
        <v>2</v>
      </c>
      <c r="EG31" s="110">
        <v>2</v>
      </c>
      <c r="EH31" s="243">
        <v>6.7</v>
      </c>
      <c r="EI31" s="244">
        <v>7</v>
      </c>
      <c r="EJ31" s="244"/>
      <c r="EK31" s="6">
        <f t="shared" ref="EK31:EK36" si="256">ROUND((EH31*0.4+EI31*0.6),1)</f>
        <v>6.9</v>
      </c>
      <c r="EL31" s="7">
        <f t="shared" ref="EL31:EL36" si="257">ROUND(MAX((EH31*0.4+EI31*0.6),(EH31*0.4+EJ31*0.6)),1)</f>
        <v>6.9</v>
      </c>
      <c r="EM31" s="791" t="str">
        <f>TEXT(EL31,"0.0")</f>
        <v>6.9</v>
      </c>
      <c r="EN31" s="10" t="str">
        <f t="shared" ref="EN31:EN36" si="258">IF(EL31&gt;=8.5,"A",IF(EL31&gt;=8,"B+",IF(EL31&gt;=7,"B",IF(EL31&gt;=6.5,"C+",IF(EL31&gt;=5.5,"C",IF(EL31&gt;=5,"D+",IF(EL31&gt;=4,"D","F")))))))</f>
        <v>C+</v>
      </c>
      <c r="EO31" s="8">
        <f t="shared" ref="EO31:EO36" si="259">IF(EN31="A",4,IF(EN31="B+",3.5,IF(EN31="B",3,IF(EN31="C+",2.5,IF(EN31="C",2,IF(EN31="D+",1.5,IF(EN31="D",1,0)))))))</f>
        <v>2.5</v>
      </c>
      <c r="EP31" s="8" t="str">
        <f t="shared" ref="EP31:EP36" si="260">TEXT(EO31,"0.0")</f>
        <v>2.5</v>
      </c>
      <c r="EQ31" s="12">
        <v>4</v>
      </c>
      <c r="ER31" s="110">
        <v>4</v>
      </c>
      <c r="ES31" s="285">
        <v>5.8</v>
      </c>
      <c r="ET31" s="244">
        <v>6</v>
      </c>
      <c r="EU31" s="244"/>
      <c r="EV31" s="6">
        <f t="shared" ref="EV31:EV36" si="261">ROUND((ES31*0.4+ET31*0.6),1)</f>
        <v>5.9</v>
      </c>
      <c r="EW31" s="7">
        <f t="shared" ref="EW31:EW36" si="262">ROUND(MAX((ES31*0.4+ET31*0.6),(ES31*0.4+EU31*0.6)),1)</f>
        <v>5.9</v>
      </c>
      <c r="EX31" s="791" t="str">
        <f>TEXT(EW31,"0.0")</f>
        <v>5.9</v>
      </c>
      <c r="EY31" s="10" t="str">
        <f t="shared" ref="EY31:EY36" si="263">IF(EW31&gt;=8.5,"A",IF(EW31&gt;=8,"B+",IF(EW31&gt;=7,"B",IF(EW31&gt;=6.5,"C+",IF(EW31&gt;=5.5,"C",IF(EW31&gt;=5,"D+",IF(EW31&gt;=4,"D","F")))))))</f>
        <v>C</v>
      </c>
      <c r="EZ31" s="8">
        <f t="shared" ref="EZ31:EZ36" si="264">IF(EY31="A",4,IF(EY31="B+",3.5,IF(EY31="B",3,IF(EY31="C+",2.5,IF(EY31="C",2,IF(EY31="D+",1.5,IF(EY31="D",1,0)))))))</f>
        <v>2</v>
      </c>
      <c r="FA31" s="8" t="str">
        <f t="shared" ref="FA31:FA36" si="265">TEXT(EZ31,"0.0")</f>
        <v>2.0</v>
      </c>
      <c r="FB31" s="12">
        <v>2</v>
      </c>
      <c r="FC31" s="110">
        <v>2</v>
      </c>
      <c r="FD31" s="243">
        <v>7.6</v>
      </c>
      <c r="FE31" s="334">
        <v>7</v>
      </c>
      <c r="FF31" s="20"/>
      <c r="FG31" s="6">
        <f t="shared" ref="FG31:FG36" si="266">ROUND((FD31*0.4+FE31*0.6),1)</f>
        <v>7.2</v>
      </c>
      <c r="FH31" s="7">
        <f t="shared" ref="FH31:FH36" si="267">ROUND(MAX((FD31*0.4+FE31*0.6),(FD31*0.4+FF31*0.6)),1)</f>
        <v>7.2</v>
      </c>
      <c r="FI31" s="791" t="str">
        <f>TEXT(FH31,"0.0")</f>
        <v>7.2</v>
      </c>
      <c r="FJ31" s="10" t="str">
        <f t="shared" ref="FJ31:FJ36" si="268">IF(FH31&gt;=8.5,"A",IF(FH31&gt;=8,"B+",IF(FH31&gt;=7,"B",IF(FH31&gt;=6.5,"C+",IF(FH31&gt;=5.5,"C",IF(FH31&gt;=5,"D+",IF(FH31&gt;=4,"D","F")))))))</f>
        <v>B</v>
      </c>
      <c r="FK31" s="8">
        <f t="shared" ref="FK31:FK36" si="269">IF(FJ31="A",4,IF(FJ31="B+",3.5,IF(FJ31="B",3,IF(FJ31="C+",2.5,IF(FJ31="C",2,IF(FJ31="D+",1.5,IF(FJ31="D",1,0)))))))</f>
        <v>3</v>
      </c>
      <c r="FL31" s="8" t="str">
        <f t="shared" ref="FL31:FL36" si="270">TEXT(FK31,"0.0")</f>
        <v>3.0</v>
      </c>
      <c r="FM31" s="12">
        <v>2</v>
      </c>
      <c r="FN31" s="110">
        <v>2</v>
      </c>
      <c r="FO31" s="243">
        <v>7.6</v>
      </c>
      <c r="FP31" s="244">
        <v>7</v>
      </c>
      <c r="FQ31" s="244"/>
      <c r="FR31" s="6">
        <f t="shared" ref="FR31:FR36" si="271">ROUND((FO31*0.4+FP31*0.6),1)</f>
        <v>7.2</v>
      </c>
      <c r="FS31" s="7">
        <f t="shared" ref="FS31:FS36" si="272">ROUND(MAX((FO31*0.4+FP31*0.6),(FO31*0.4+FQ31*0.6)),1)</f>
        <v>7.2</v>
      </c>
      <c r="FT31" s="791" t="str">
        <f>TEXT(FS31,"0.0")</f>
        <v>7.2</v>
      </c>
      <c r="FU31" s="10" t="str">
        <f t="shared" ref="FU31:FU36" si="273">IF(FS31&gt;=8.5,"A",IF(FS31&gt;=8,"B+",IF(FS31&gt;=7,"B",IF(FS31&gt;=6.5,"C+",IF(FS31&gt;=5.5,"C",IF(FS31&gt;=5,"D+",IF(FS31&gt;=4,"D","F")))))))</f>
        <v>B</v>
      </c>
      <c r="FV31" s="8">
        <f t="shared" ref="FV31:FV36" si="274">IF(FU31="A",4,IF(FU31="B+",3.5,IF(FU31="B",3,IF(FU31="C+",2.5,IF(FU31="C",2,IF(FU31="D+",1.5,IF(FU31="D",1,0)))))))</f>
        <v>3</v>
      </c>
      <c r="FW31" s="8" t="str">
        <f t="shared" ref="FW31:FW36" si="275">TEXT(FV31,"0.0")</f>
        <v>3.0</v>
      </c>
      <c r="FX31" s="12">
        <v>2</v>
      </c>
      <c r="FY31" s="110">
        <v>2</v>
      </c>
      <c r="FZ31" s="243">
        <v>7.8</v>
      </c>
      <c r="GA31" s="244">
        <v>5</v>
      </c>
      <c r="GB31" s="244"/>
      <c r="GC31" s="6">
        <f t="shared" ref="GC31:GC36" si="276">ROUND((FZ31*0.4+GA31*0.6),1)</f>
        <v>6.1</v>
      </c>
      <c r="GD31" s="7">
        <f t="shared" ref="GD31:GD36" si="277">ROUND(MAX((FZ31*0.4+GA31*0.6),(FZ31*0.4+GB31*0.6)),1)</f>
        <v>6.1</v>
      </c>
      <c r="GE31" s="791" t="str">
        <f>TEXT(GD31,"0.0")</f>
        <v>6.1</v>
      </c>
      <c r="GF31" s="10" t="str">
        <f t="shared" ref="GF31:GF36" si="278">IF(GD31&gt;=8.5,"A",IF(GD31&gt;=8,"B+",IF(GD31&gt;=7,"B",IF(GD31&gt;=6.5,"C+",IF(GD31&gt;=5.5,"C",IF(GD31&gt;=5,"D+",IF(GD31&gt;=4,"D","F")))))))</f>
        <v>C</v>
      </c>
      <c r="GG31" s="8">
        <f t="shared" ref="GG31:GG36" si="279">IF(GF31="A",4,IF(GF31="B+",3.5,IF(GF31="B",3,IF(GF31="C+",2.5,IF(GF31="C",2,IF(GF31="D+",1.5,IF(GF31="D",1,0)))))))</f>
        <v>2</v>
      </c>
      <c r="GH31" s="8" t="str">
        <f t="shared" ref="GH31:GH36" si="280">TEXT(GG31,"0.0")</f>
        <v>2.0</v>
      </c>
      <c r="GI31" s="12">
        <v>2</v>
      </c>
      <c r="GJ31" s="110">
        <v>2</v>
      </c>
      <c r="GK31" s="365">
        <f t="shared" ref="GK31:GK36" si="281">DJ31+DU31+EF31+EQ31+FB31+FM31+FX31+GI31</f>
        <v>20</v>
      </c>
      <c r="GL31" s="354">
        <f t="shared" ref="GL31:GL36" si="282">(DH31*DJ31+DS31*DU31+ED31*EF31+EO31*EQ31+EZ31*FB31+FK31*FM31+FV31*FX31+GG31*GI31)/GK31</f>
        <v>2.4500000000000002</v>
      </c>
      <c r="GM31" s="355" t="str">
        <f t="shared" ref="GM31:GM36" si="283">TEXT(GL31,"0.00")</f>
        <v>2.45</v>
      </c>
      <c r="GN31" s="344" t="str">
        <f>IF(AND(GL31&lt;1),"Cảnh báo KQHT","Lên lớp")</f>
        <v>Lên lớp</v>
      </c>
      <c r="GO31" s="559">
        <f>CS31+GK31</f>
        <v>39</v>
      </c>
      <c r="GP31" s="354">
        <f>(CS31*CT31+GK31*GL31)/GO31</f>
        <v>2.2307692307692308</v>
      </c>
      <c r="GQ31" s="355" t="str">
        <f>TEXT(GP31,"0.00")</f>
        <v>2.23</v>
      </c>
      <c r="GR31" s="675">
        <f>GJ31+FY31+FN31+FC31+ER31+EG31+DV31+DK31+CR31+CG31+BV31+BK31+AZ31+AO31+AD31</f>
        <v>39</v>
      </c>
      <c r="GS31" s="789">
        <f>(GJ31*GD31+FY31*FS31+FN31*FH31+FC31*EW31+ER31*EL31+EG31*EA31+DV31*DP31+DK31*DE31+CR31*CL31+CG31*CA31+BV31*BP31+BK31*BE31+AZ31*AT31+AO31*AI31+AD31*X31)/GR31</f>
        <v>6.3128205128205126</v>
      </c>
      <c r="GT31" s="561">
        <f>(GJ31*GG31+FY31*FV31+FN31*FK31+FC31*EZ31+ER31*EO31+EG31*ED31+DV31*DS31+DK31*DH31+CR31*CO31+CG31*CD31+BV31*BS31+BK31*BH31+AZ31*AW31+AO31*AL31+AD31*AA31)/GR31</f>
        <v>2.2307692307692308</v>
      </c>
      <c r="GU31" s="678" t="str">
        <f>IF(AND(GT31&lt;1.2),"Cảnh báo KQHT","Lên lớp")</f>
        <v>Lên lớp</v>
      </c>
      <c r="GV31" s="113"/>
      <c r="GW31" s="706">
        <v>7.3</v>
      </c>
      <c r="GX31" s="420">
        <v>8</v>
      </c>
      <c r="GY31" s="420"/>
      <c r="GZ31" s="6">
        <f>ROUND((GW31*0.4+GX31*0.6),1)</f>
        <v>7.7</v>
      </c>
      <c r="HA31" s="104">
        <f>ROUND(MAX((GW31*0.4+GX31*0.6),(GW31*0.4+GY31*0.6)),1)</f>
        <v>7.7</v>
      </c>
      <c r="HB31" s="784" t="str">
        <f>TEXT(HA31,"0.0")</f>
        <v>7.7</v>
      </c>
      <c r="HC31" s="540" t="str">
        <f>IF(HA31&gt;=8.5,"A",IF(HA31&gt;=8,"B+",IF(HA31&gt;=7,"B",IF(HA31&gt;=6.5,"C+",IF(HA31&gt;=5.5,"C",IF(HA31&gt;=5,"D+",IF(HA31&gt;=4,"D","F")))))))</f>
        <v>B</v>
      </c>
      <c r="HD31" s="539">
        <f>IF(HC31="A",4,IF(HC31="B+",3.5,IF(HC31="B",3,IF(HC31="C+",2.5,IF(HC31="C",2,IF(HC31="D+",1.5,IF(HC31="D",1,0)))))))</f>
        <v>3</v>
      </c>
      <c r="HE31" s="539" t="str">
        <f>TEXT(HD31,"0.0")</f>
        <v>3.0</v>
      </c>
      <c r="HF31" s="12">
        <v>2</v>
      </c>
      <c r="HG31" s="110">
        <v>2</v>
      </c>
      <c r="HH31" s="898">
        <v>8</v>
      </c>
      <c r="HI31" s="899">
        <v>0</v>
      </c>
      <c r="HJ31" s="699"/>
      <c r="HK31" s="6">
        <f>ROUND((HH31*0.4+HI31*0.6),1)</f>
        <v>3.2</v>
      </c>
      <c r="HL31" s="104">
        <f>ROUND(MAX((HH31*0.4+HI31*0.6),(HH31*0.4+HJ31*0.6)),1)</f>
        <v>3.2</v>
      </c>
      <c r="HM31" s="784" t="str">
        <f>TEXT(HL31,"0.0")</f>
        <v>3.2</v>
      </c>
      <c r="HN31" s="540" t="str">
        <f>IF(HL31&gt;=8.5,"A",IF(HL31&gt;=8,"B+",IF(HL31&gt;=7,"B",IF(HL31&gt;=6.5,"C+",IF(HL31&gt;=5.5,"C",IF(HL31&gt;=5,"D+",IF(HL31&gt;=4,"D","F")))))))</f>
        <v>F</v>
      </c>
      <c r="HO31" s="539">
        <f>IF(HN31="A",4,IF(HN31="B+",3.5,IF(HN31="B",3,IF(HN31="C+",2.5,IF(HN31="C",2,IF(HN31="D+",1.5,IF(HN31="D",1,0)))))))</f>
        <v>0</v>
      </c>
      <c r="HP31" s="539" t="str">
        <f>TEXT(HO31,"0.0")</f>
        <v>0.0</v>
      </c>
      <c r="HQ31" s="12">
        <v>3</v>
      </c>
      <c r="HR31" s="110"/>
      <c r="HS31" s="316">
        <v>8.6</v>
      </c>
      <c r="HT31" s="834">
        <v>10</v>
      </c>
      <c r="HU31" s="420"/>
      <c r="HV31" s="6">
        <f>ROUND((HS31*0.4+HT31*0.6),1)</f>
        <v>9.4</v>
      </c>
      <c r="HW31" s="104">
        <f>ROUND(MAX((HS31*0.4+HT31*0.6),(HS31*0.4+HU31*0.6)),1)</f>
        <v>9.4</v>
      </c>
      <c r="HX31" s="784" t="str">
        <f>TEXT(HW31,"0.0")</f>
        <v>9.4</v>
      </c>
      <c r="HY31" s="540" t="str">
        <f>IF(HW31&gt;=8.5,"A",IF(HW31&gt;=8,"B+",IF(HW31&gt;=7,"B",IF(HW31&gt;=6.5,"C+",IF(HW31&gt;=5.5,"C",IF(HW31&gt;=5,"D+",IF(HW31&gt;=4,"D","F")))))))</f>
        <v>A</v>
      </c>
      <c r="HZ31" s="539">
        <f>IF(HY31="A",4,IF(HY31="B+",3.5,IF(HY31="B",3,IF(HY31="C+",2.5,IF(HY31="C",2,IF(HY31="D+",1.5,IF(HY31="D",1,0)))))))</f>
        <v>4</v>
      </c>
      <c r="IA31" s="539" t="str">
        <f>TEXT(HZ31,"0.0")</f>
        <v>4.0</v>
      </c>
      <c r="IB31" s="12">
        <v>2</v>
      </c>
      <c r="IC31" s="110">
        <v>2</v>
      </c>
      <c r="ID31" s="706">
        <v>7.4</v>
      </c>
      <c r="IE31" s="420">
        <v>8</v>
      </c>
      <c r="IF31" s="420"/>
      <c r="IG31" s="6">
        <f>ROUND((ID31*0.4+IE31*0.6),1)</f>
        <v>7.8</v>
      </c>
      <c r="IH31" s="104">
        <f>ROUND(MAX((ID31*0.4+IE31*0.6),(ID31*0.4+IF31*0.6)),1)</f>
        <v>7.8</v>
      </c>
      <c r="II31" s="784" t="str">
        <f>TEXT(IH31,"0.0")</f>
        <v>7.8</v>
      </c>
      <c r="IJ31" s="540" t="str">
        <f>IF(IH31&gt;=8.5,"A",IF(IH31&gt;=8,"B+",IF(IH31&gt;=7,"B",IF(IH31&gt;=6.5,"C+",IF(IH31&gt;=5.5,"C",IF(IH31&gt;=5,"D+",IF(IH31&gt;=4,"D","F")))))))</f>
        <v>B</v>
      </c>
      <c r="IK31" s="539">
        <f>IF(IJ31="A",4,IF(IJ31="B+",3.5,IF(IJ31="B",3,IF(IJ31="C+",2.5,IF(IJ31="C",2,IF(IJ31="D+",1.5,IF(IJ31="D",1,0)))))))</f>
        <v>3</v>
      </c>
      <c r="IL31" s="539" t="str">
        <f>TEXT(IK31,"0.0")</f>
        <v>3.0</v>
      </c>
      <c r="IM31" s="12">
        <v>4</v>
      </c>
      <c r="IN31" s="110">
        <v>4</v>
      </c>
      <c r="IO31" s="316">
        <v>7.4</v>
      </c>
      <c r="IP31" s="420">
        <v>7</v>
      </c>
      <c r="IQ31" s="420"/>
      <c r="IR31" s="6">
        <f>ROUND((IO31*0.4+IP31*0.6),1)</f>
        <v>7.2</v>
      </c>
      <c r="IS31" s="104">
        <f>ROUND(MAX((IO31*0.4+IP31*0.6),(IO31*0.4+IQ31*0.6)),1)</f>
        <v>7.2</v>
      </c>
      <c r="IT31" s="784" t="str">
        <f>TEXT(IS31,"0.0")</f>
        <v>7.2</v>
      </c>
      <c r="IU31" s="540" t="str">
        <f>IF(IS31&gt;=8.5,"A",IF(IS31&gt;=8,"B+",IF(IS31&gt;=7,"B",IF(IS31&gt;=6.5,"C+",IF(IS31&gt;=5.5,"C",IF(IS31&gt;=5,"D+",IF(IS31&gt;=4,"D","F")))))))</f>
        <v>B</v>
      </c>
      <c r="IV31" s="539">
        <f>IF(IU31="A",4,IF(IU31="B+",3.5,IF(IU31="B",3,IF(IU31="C+",2.5,IF(IU31="C",2,IF(IU31="D+",1.5,IF(IU31="D",1,0)))))))</f>
        <v>3</v>
      </c>
      <c r="IW31" s="539" t="str">
        <f>TEXT(IV31,"0.0")</f>
        <v>3.0</v>
      </c>
      <c r="IX31" s="12">
        <v>2</v>
      </c>
      <c r="IY31" s="110">
        <v>2</v>
      </c>
      <c r="IZ31" s="774">
        <v>3</v>
      </c>
      <c r="JA31" s="699"/>
      <c r="JB31" s="699"/>
      <c r="JC31" s="6">
        <f>ROUND((IZ31*0.4+JA31*0.6),1)</f>
        <v>1.2</v>
      </c>
      <c r="JD31" s="104">
        <f>ROUND(MAX((IZ31*0.4+JA31*0.6),(IZ31*0.4+JB31*0.6)),1)</f>
        <v>1.2</v>
      </c>
      <c r="JE31" s="784" t="str">
        <f>TEXT(JD31,"0.0")</f>
        <v>1.2</v>
      </c>
      <c r="JF31" s="540" t="str">
        <f>IF(JD31&gt;=8.5,"A",IF(JD31&gt;=8,"B+",IF(JD31&gt;=7,"B",IF(JD31&gt;=6.5,"C+",IF(JD31&gt;=5.5,"C",IF(JD31&gt;=5,"D+",IF(JD31&gt;=4,"D","F")))))))</f>
        <v>F</v>
      </c>
      <c r="JG31" s="539">
        <f>IF(JF31="A",4,IF(JF31="B+",3.5,IF(JF31="B",3,IF(JF31="C+",2.5,IF(JF31="C",2,IF(JF31="D+",1.5,IF(JF31="D",1,0)))))))</f>
        <v>0</v>
      </c>
      <c r="JH31" s="539" t="str">
        <f>TEXT(JG31,"0.0")</f>
        <v>0.0</v>
      </c>
      <c r="JI31" s="12">
        <v>2</v>
      </c>
      <c r="JJ31" s="110"/>
      <c r="JK31" s="316">
        <v>7</v>
      </c>
      <c r="JL31" s="420">
        <v>6</v>
      </c>
      <c r="JM31" s="420"/>
      <c r="JN31" s="6">
        <f>ROUND((JK31*0.4+JL31*0.6),1)</f>
        <v>6.4</v>
      </c>
      <c r="JO31" s="104">
        <f>ROUND(MAX((JK31*0.4+JL31*0.6),(JK31*0.4+JM31*0.6)),1)</f>
        <v>6.4</v>
      </c>
      <c r="JP31" s="784" t="str">
        <f>TEXT(JO31,"0.0")</f>
        <v>6.4</v>
      </c>
      <c r="JQ31" s="540" t="str">
        <f>IF(JO31&gt;=8.5,"A",IF(JO31&gt;=8,"B+",IF(JO31&gt;=7,"B",IF(JO31&gt;=6.5,"C+",IF(JO31&gt;=5.5,"C",IF(JO31&gt;=5,"D+",IF(JO31&gt;=4,"D","F")))))))</f>
        <v>C</v>
      </c>
      <c r="JR31" s="539">
        <f>IF(JQ31="A",4,IF(JQ31="B+",3.5,IF(JQ31="B",3,IF(JQ31="C+",2.5,IF(JQ31="C",2,IF(JQ31="D+",1.5,IF(JQ31="D",1,0)))))))</f>
        <v>2</v>
      </c>
      <c r="JS31" s="539" t="str">
        <f>TEXT(JR31,"0.0")</f>
        <v>2.0</v>
      </c>
      <c r="JT31" s="12">
        <v>3</v>
      </c>
      <c r="JU31" s="110">
        <v>3</v>
      </c>
      <c r="JV31" s="774">
        <v>0</v>
      </c>
      <c r="JW31" s="699"/>
      <c r="JX31" s="699"/>
      <c r="JY31" s="900">
        <f>ROUND((JV31*0.4+JW31*0.6),1)</f>
        <v>0</v>
      </c>
      <c r="JZ31" s="902">
        <f>ROUND(MAX((JV31*0.4+JW31*0.6),(JV31*0.4+JX31*0.6)),1)</f>
        <v>0</v>
      </c>
      <c r="KA31" s="904" t="str">
        <f>TEXT(JZ31,"0.0")</f>
        <v>0.0</v>
      </c>
      <c r="KB31" s="906" t="str">
        <f>IF(JZ31&gt;=8.5,"A",IF(JZ31&gt;=8,"B+",IF(JZ31&gt;=7,"B",IF(JZ31&gt;=6.5,"C+",IF(JZ31&gt;=5.5,"C",IF(JZ31&gt;=5,"D+",IF(JZ31&gt;=4,"D","F")))))))</f>
        <v>F</v>
      </c>
      <c r="KC31" s="908">
        <f>IF(KB31="A",4,IF(KB31="B+",3.5,IF(KB31="B",3,IF(KB31="C+",2.5,IF(KB31="C",2,IF(KB31="D+",1.5,IF(KB31="D",1,0)))))))</f>
        <v>0</v>
      </c>
      <c r="KD31" s="908" t="str">
        <f>TEXT(KC31,"0.0")</f>
        <v>0.0</v>
      </c>
      <c r="KE31" s="729">
        <v>2</v>
      </c>
      <c r="KF31" s="910"/>
      <c r="KG31" s="920">
        <f>HF31+HQ31+IB31+IM31+IX31+JI31+JT31+KE31</f>
        <v>20</v>
      </c>
      <c r="KH31" s="922">
        <f>(HD31*HF31+HO31*HQ31+HZ31*IB31+IK31*IM31+IV31*IX31+JG31*JI31+JR31*JT31+KC31*KE31)/KG31</f>
        <v>1.9</v>
      </c>
      <c r="KI31" s="924" t="str">
        <f>TEXT(KH31,"0.00")</f>
        <v>1.90</v>
      </c>
      <c r="KJ31" s="928" t="str">
        <f>IF(AND(KH31&lt;1),"Cảnh báo KQHT","Lên lớp")</f>
        <v>Lên lớp</v>
      </c>
      <c r="KK31" s="931">
        <f>GO31+KG31</f>
        <v>59</v>
      </c>
      <c r="KL31" s="922">
        <f>(CS31*CT31+GK31*GL31+KH31*KG31)/KK31</f>
        <v>2.1186440677966103</v>
      </c>
      <c r="KM31" s="924" t="str">
        <f>TEXT(KL31,"0.00")</f>
        <v>2.12</v>
      </c>
      <c r="KN31" s="932">
        <f>HG31+HR31+IC31+IN31+IY31+JJ31+JU31+KF31</f>
        <v>13</v>
      </c>
      <c r="KO31" s="840">
        <f xml:space="preserve"> (KF31*JZ31+JU31*JO31+JJ31*JD31+IY31*IS31+IN31*IH31+IC31*HW31+HR31*HL31+HG31*HA31)/KN31</f>
        <v>7.615384615384615</v>
      </c>
      <c r="KP31" s="933">
        <f xml:space="preserve"> (HD31*HG31+HO31*HR31+HZ31*IC31+IK31*IN31+IV31*IY31+JG31*JJ31+JR31*JU31+KC31*KF31)/KN31</f>
        <v>2.9230769230769229</v>
      </c>
      <c r="KQ31" s="934">
        <f>GR31+KN31</f>
        <v>52</v>
      </c>
      <c r="KR31" s="935">
        <f xml:space="preserve"> (KO31*KN31+GR31*GS31)/KQ31</f>
        <v>6.638461538461538</v>
      </c>
      <c r="KS31" s="936">
        <f xml:space="preserve"> (GR31*GT31+KP31*KN31)/KQ31</f>
        <v>2.4038461538461537</v>
      </c>
      <c r="KT31" s="928" t="str">
        <f>IF(AND(KS31&lt;1.4),"Cảnh báo KQHT","Lên lớp")</f>
        <v>Lên lớp</v>
      </c>
      <c r="KU31" s="712"/>
      <c r="KV31" s="706"/>
      <c r="KW31" s="420"/>
      <c r="KX31" s="420"/>
      <c r="KY31" s="900">
        <f>ROUND((KV31*0.4+KW31*0.6),1)</f>
        <v>0</v>
      </c>
      <c r="KZ31" s="902">
        <f>ROUND(MAX((KV31*0.4+KW31*0.6),(KV31*0.4+KX31*0.6)),1)</f>
        <v>0</v>
      </c>
      <c r="LA31" s="904" t="str">
        <f>TEXT(KZ31,"0.0")</f>
        <v>0.0</v>
      </c>
      <c r="LB31" s="906" t="str">
        <f>IF(KZ31&gt;=8.5,"A",IF(KZ31&gt;=8,"B+",IF(KZ31&gt;=7,"B",IF(KZ31&gt;=6.5,"C+",IF(KZ31&gt;=5.5,"C",IF(KZ31&gt;=5,"D+",IF(KZ31&gt;=4,"D","F")))))))</f>
        <v>F</v>
      </c>
      <c r="LC31" s="908">
        <f>IF(LB31="A",4,IF(LB31="B+",3.5,IF(LB31="B",3,IF(LB31="C+",2.5,IF(LB31="C",2,IF(LB31="D+",1.5,IF(LB31="D",1,0)))))))</f>
        <v>0</v>
      </c>
      <c r="LD31" s="908" t="str">
        <f>TEXT(LC31,"0.0")</f>
        <v>0.0</v>
      </c>
      <c r="LE31" s="729"/>
      <c r="LF31" s="910"/>
      <c r="LG31" s="848"/>
      <c r="LH31" s="420"/>
      <c r="LI31" s="420"/>
      <c r="LJ31" s="900">
        <f>ROUND((LG31*0.4+LH31*0.6),1)</f>
        <v>0</v>
      </c>
      <c r="LK31" s="902">
        <f>ROUND(MAX((LG31*0.4+LH31*0.6),(LG31*0.4+LI31*0.6)),1)</f>
        <v>0</v>
      </c>
      <c r="LL31" s="904" t="str">
        <f>TEXT(LK31,"0.0")</f>
        <v>0.0</v>
      </c>
      <c r="LM31" s="906" t="str">
        <f>IF(LK31&gt;=8.5,"A",IF(LK31&gt;=8,"B+",IF(LK31&gt;=7,"B",IF(LK31&gt;=6.5,"C+",IF(LK31&gt;=5.5,"C",IF(LK31&gt;=5,"D+",IF(LK31&gt;=4,"D","F")))))))</f>
        <v>F</v>
      </c>
      <c r="LN31" s="908">
        <f>IF(LM31="A",4,IF(LM31="B+",3.5,IF(LM31="B",3,IF(LM31="C+",2.5,IF(LM31="C",2,IF(LM31="D+",1.5,IF(LM31="D",1,0)))))))</f>
        <v>0</v>
      </c>
      <c r="LO31" s="908" t="str">
        <f>TEXT(LN31,"0.0")</f>
        <v>0.0</v>
      </c>
      <c r="LP31" s="729">
        <v>2</v>
      </c>
      <c r="LQ31" s="910"/>
      <c r="LR31" s="1113">
        <v>0</v>
      </c>
      <c r="LS31" s="420"/>
      <c r="LT31" s="420"/>
      <c r="LU31" s="900">
        <f>ROUND((LR31*0.4+LS31*0.6),1)</f>
        <v>0</v>
      </c>
      <c r="LV31" s="902">
        <f>ROUND(MAX((LR31*0.4+LS31*0.6),(LR31*0.4+LT31*0.6)),1)</f>
        <v>0</v>
      </c>
      <c r="LW31" s="1043" t="str">
        <f>TEXT(LV31,"0.0")</f>
        <v>0.0</v>
      </c>
      <c r="LX31" s="906" t="str">
        <f>IF(LV31&gt;=8.5,"A",IF(LV31&gt;=8,"B+",IF(LV31&gt;=7,"B",IF(LV31&gt;=6.5,"C+",IF(LV31&gt;=5.5,"C",IF(LV31&gt;=5,"D+",IF(LV31&gt;=4,"D","F")))))))</f>
        <v>F</v>
      </c>
      <c r="LY31" s="908">
        <f>IF(LX31="A",4,IF(LX31="B+",3.5,IF(LX31="B",3,IF(LX31="C+",2.5,IF(LX31="C",2,IF(LX31="D+",1.5,IF(LX31="D",1,0)))))))</f>
        <v>0</v>
      </c>
      <c r="LZ31" s="908" t="str">
        <f>TEXT(LY31,"0.0")</f>
        <v>0.0</v>
      </c>
      <c r="MA31" s="729">
        <v>3</v>
      </c>
      <c r="MB31" s="910"/>
      <c r="MC31" s="1117"/>
      <c r="MD31" s="420"/>
      <c r="ME31" s="420"/>
      <c r="MF31" s="900">
        <f>ROUND((MC31*0.4+MD31*0.6),1)</f>
        <v>0</v>
      </c>
      <c r="MG31" s="902">
        <f>ROUND(MAX((MC31*0.4+MD31*0.6),(MC31*0.4+ME31*0.6)),1)</f>
        <v>0</v>
      </c>
      <c r="MH31" s="1043" t="str">
        <f>TEXT(MG31,"0.0")</f>
        <v>0.0</v>
      </c>
      <c r="MI31" s="906" t="str">
        <f>IF(MG31&gt;=8.5,"A",IF(MG31&gt;=8,"B+",IF(MG31&gt;=7,"B",IF(MG31&gt;=6.5,"C+",IF(MG31&gt;=5.5,"C",IF(MG31&gt;=5,"D+",IF(MG31&gt;=4,"D","F")))))))</f>
        <v>F</v>
      </c>
      <c r="MJ31" s="908">
        <f>IF(MI31="A",4,IF(MI31="B+",3.5,IF(MI31="B",3,IF(MI31="C+",2.5,IF(MI31="C",2,IF(MI31="D+",1.5,IF(MI31="D",1,0)))))))</f>
        <v>0</v>
      </c>
      <c r="MK31" s="908" t="str">
        <f>TEXT(MJ31,"0.0")</f>
        <v>0.0</v>
      </c>
      <c r="ML31" s="729">
        <v>2</v>
      </c>
      <c r="MM31" s="910"/>
      <c r="MN31" s="706"/>
      <c r="MO31" s="420"/>
      <c r="MP31" s="420"/>
      <c r="MQ31" s="900">
        <f>ROUND((MN31*0.4+MO31*0.6),1)</f>
        <v>0</v>
      </c>
      <c r="MR31" s="902">
        <f>ROUND(MAX((MN31*0.4+MO31*0.6),(MN31*0.4+MP31*0.6)),1)</f>
        <v>0</v>
      </c>
      <c r="MS31" s="904" t="str">
        <f>TEXT(MR31,"0.0")</f>
        <v>0.0</v>
      </c>
      <c r="MT31" s="906" t="str">
        <f>IF(MR31&gt;=8.5,"A",IF(MR31&gt;=8,"B+",IF(MR31&gt;=7,"B",IF(MR31&gt;=6.5,"C+",IF(MR31&gt;=5.5,"C",IF(MR31&gt;=5,"D+",IF(MR31&gt;=4,"D","F")))))))</f>
        <v>F</v>
      </c>
      <c r="MU31" s="908">
        <f>IF(MT31="A",4,IF(MT31="B+",3.5,IF(MT31="B",3,IF(MT31="C+",2.5,IF(MT31="C",2,IF(MT31="D+",1.5,IF(MT31="D",1,0)))))))</f>
        <v>0</v>
      </c>
      <c r="MV31" s="908" t="str">
        <f>TEXT(MU31,"0.0")</f>
        <v>0.0</v>
      </c>
      <c r="MW31" s="729"/>
      <c r="MX31" s="910"/>
      <c r="MY31" s="706"/>
      <c r="MZ31" s="297"/>
      <c r="NA31" s="297"/>
      <c r="NB31" s="900">
        <f>ROUND((MY31*0.4+MZ31*0.6),1)</f>
        <v>0</v>
      </c>
      <c r="NC31" s="902">
        <f>ROUND(MAX((MY31*0.4+MZ31*0.6),(MY31*0.4+NA31*0.6)),1)</f>
        <v>0</v>
      </c>
      <c r="ND31" s="1043" t="str">
        <f>TEXT(NC31,"0.0")</f>
        <v>0.0</v>
      </c>
      <c r="NE31" s="906" t="str">
        <f>IF(NC31&gt;=8.5,"A",IF(NC31&gt;=8,"B+",IF(NC31&gt;=7,"B",IF(NC31&gt;=6.5,"C+",IF(NC31&gt;=5.5,"C",IF(NC31&gt;=5,"D+",IF(NC31&gt;=4,"D","F")))))))</f>
        <v>F</v>
      </c>
      <c r="NF31" s="908">
        <f>IF(NE31="A",4,IF(NE31="B+",3.5,IF(NE31="B",3,IF(NE31="C+",2.5,IF(NE31="C",2,IF(NE31="D+",1.5,IF(NE31="D",1,0)))))))</f>
        <v>0</v>
      </c>
      <c r="NG31" s="908" t="str">
        <f>TEXT(NF31,"0.0")</f>
        <v>0.0</v>
      </c>
      <c r="NH31" s="729"/>
      <c r="NI31" s="910"/>
      <c r="NJ31" s="1069">
        <f>LE31+LP31+MA31+ML31+MW31+NH31</f>
        <v>7</v>
      </c>
      <c r="NK31" s="1070">
        <f>(LC31*LE31+LN31*LP31+LY31*MA31+MJ31*ML31+MU31*MW31+NH31*NF31)/NJ31</f>
        <v>0</v>
      </c>
      <c r="NL31" s="1071" t="str">
        <f>TEXT(NK31,"0.00")</f>
        <v>0.00</v>
      </c>
      <c r="NM31" s="1174" t="str">
        <f>IF(AND(NK31&lt;1),"Cảnh báo KQHT","Lên lớp")</f>
        <v>Cảnh báo KQHT</v>
      </c>
      <c r="NN31" s="1073">
        <f>KK31+NJ31</f>
        <v>66</v>
      </c>
      <c r="NO31" s="1070">
        <f>(CS31*CT31+GK31*GL31+KG31*KH31+NK31*NJ31)/NN31</f>
        <v>1.893939393939394</v>
      </c>
      <c r="NP31" s="1071" t="str">
        <f>TEXT(NO31,"0.00")</f>
        <v>1.89</v>
      </c>
      <c r="NQ31" s="1074">
        <f>LF31+LQ31+MB31+MM31+ MX31+NI31</f>
        <v>0</v>
      </c>
      <c r="NR31" s="1075" t="e">
        <f xml:space="preserve"> (LF31*LC31+LN31*LQ31+LY31*MB31+MJ31*MM31+MU31*MX31+NF31*NI31)/NQ31</f>
        <v>#DIV/0!</v>
      </c>
      <c r="NS31" s="1075" t="e">
        <f xml:space="preserve"> (LF31*KZ31+LK31*LQ31+LV31*MB31+MG31*MM31+MR31*MX31+NC31*NI31)/NQ31</f>
        <v>#DIV/0!</v>
      </c>
      <c r="NT31" s="1076">
        <f>KQ31+NQ31</f>
        <v>52</v>
      </c>
      <c r="NU31" s="1079" t="e">
        <f xml:space="preserve"> (KR31*KQ31+NS31*NQ31)/NT31</f>
        <v>#DIV/0!</v>
      </c>
      <c r="NV31" s="1077" t="e">
        <f xml:space="preserve"> (KS31*KQ31+NR31*NQ31)/NT31</f>
        <v>#DIV/0!</v>
      </c>
      <c r="NW31" s="1072" t="e">
        <f>IF(AND(NV31&lt;1.4),"Cảnh báo KQHT","Lên lớp")</f>
        <v>#DIV/0!</v>
      </c>
    </row>
    <row r="32" spans="1:410" ht="21.75" customHeight="1" x14ac:dyDescent="0.25">
      <c r="A32" s="33">
        <v>19</v>
      </c>
      <c r="B32" s="33" t="s">
        <v>471</v>
      </c>
      <c r="C32" s="70" t="s">
        <v>543</v>
      </c>
      <c r="D32" s="77" t="s">
        <v>544</v>
      </c>
      <c r="E32" s="81" t="s">
        <v>545</v>
      </c>
      <c r="F32" s="485" t="s">
        <v>1628</v>
      </c>
      <c r="G32" s="72" t="s">
        <v>546</v>
      </c>
      <c r="H32" s="66" t="s">
        <v>34</v>
      </c>
      <c r="I32" s="122" t="s">
        <v>84</v>
      </c>
      <c r="J32" s="126">
        <v>6.3</v>
      </c>
      <c r="K32" s="791" t="str">
        <f>TEXT(J32,"0.0")</f>
        <v>6.3</v>
      </c>
      <c r="L32" s="10" t="str">
        <f>IF(J32&gt;=8.5,"A",IF(J32&gt;=8,"B+",IF(J32&gt;=7,"B",IF(J32&gt;=6.5,"C+",IF(J32&gt;=5.5,"C",IF(J32&gt;=5,"D+",IF(J32&gt;=4,"D","F")))))))</f>
        <v>C</v>
      </c>
      <c r="M32" s="8">
        <f>IF(L32="A",4,IF(L32="B+",3.5,IF(L32="B",3,IF(L32="C+",2.5,IF(L32="C",2,IF(L32="D+",1.5,IF(L32="D",1,0)))))))</f>
        <v>2</v>
      </c>
      <c r="N32" s="208" t="str">
        <f>TEXT(M32,"0.0")</f>
        <v>2.0</v>
      </c>
      <c r="O32" s="126">
        <v>7.1</v>
      </c>
      <c r="P32" s="791" t="str">
        <f>TEXT(O32,"0.0")</f>
        <v>7.1</v>
      </c>
      <c r="Q32" s="10" t="str">
        <f>IF(O32&gt;=8.5,"A",IF(O32&gt;=8,"B+",IF(O32&gt;=7,"B",IF(O32&gt;=6.5,"C+",IF(O32&gt;=5.5,"C",IF(O32&gt;=5,"D+",IF(O32&gt;=4,"D","F")))))))</f>
        <v>B</v>
      </c>
      <c r="R32" s="8">
        <f>IF(Q32="A",4,IF(Q32="B+",3.5,IF(Q32="B",3,IF(Q32="C+",2.5,IF(Q32="C",2,IF(Q32="D+",1.5,IF(Q32="D",1,0)))))))</f>
        <v>3</v>
      </c>
      <c r="S32" s="208" t="str">
        <f>TEXT(R32,"0.0")</f>
        <v>3.0</v>
      </c>
      <c r="T32" s="115">
        <v>5.6</v>
      </c>
      <c r="U32" s="308"/>
      <c r="V32" s="5">
        <v>5</v>
      </c>
      <c r="W32" s="6">
        <f>ROUND((T32*0.4+U32*0.6),1)</f>
        <v>2.2000000000000002</v>
      </c>
      <c r="X32" s="7">
        <f>ROUND(MAX((T32*0.4+U32*0.6),(T32*0.4+V32*0.6)),1)</f>
        <v>5.2</v>
      </c>
      <c r="Y32" s="791" t="str">
        <f>TEXT(X32,"0.0")</f>
        <v>5.2</v>
      </c>
      <c r="Z32" s="10" t="str">
        <f>IF(X32&gt;=8.5,"A",IF(X32&gt;=8,"B+",IF(X32&gt;=7,"B",IF(X32&gt;=6.5,"C+",IF(X32&gt;=5.5,"C",IF(X32&gt;=5,"D+",IF(X32&gt;=4,"D","F")))))))</f>
        <v>D+</v>
      </c>
      <c r="AA32" s="8">
        <f>IF(Z32="A",4,IF(Z32="B+",3.5,IF(Z32="B",3,IF(Z32="C+",2.5,IF(Z32="C",2,IF(Z32="D+",1.5,IF(Z32="D",1,0)))))))</f>
        <v>1.5</v>
      </c>
      <c r="AB32" s="8" t="str">
        <f>TEXT(AA32,"0.0")</f>
        <v>1.5</v>
      </c>
      <c r="AC32" s="12">
        <v>2</v>
      </c>
      <c r="AD32" s="311">
        <v>2</v>
      </c>
      <c r="AE32" s="277">
        <v>8.5</v>
      </c>
      <c r="AF32" s="4">
        <v>9</v>
      </c>
      <c r="AG32" s="5"/>
      <c r="AH32" s="6">
        <f>ROUND((AE32*0.4+AF32*0.6),1)</f>
        <v>8.8000000000000007</v>
      </c>
      <c r="AI32" s="7">
        <f>ROUND(MAX((AE32*0.4+AF32*0.6),(AE32*0.4+AG32*0.6)),1)</f>
        <v>8.8000000000000007</v>
      </c>
      <c r="AJ32" s="791" t="str">
        <f>TEXT(AI32,"0.0")</f>
        <v>8.8</v>
      </c>
      <c r="AK32" s="10" t="str">
        <f>IF(AI32&gt;=8.5,"A",IF(AI32&gt;=8,"B+",IF(AI32&gt;=7,"B",IF(AI32&gt;=6.5,"C+",IF(AI32&gt;=5.5,"C",IF(AI32&gt;=5,"D+",IF(AI32&gt;=4,"D","F")))))))</f>
        <v>A</v>
      </c>
      <c r="AL32" s="8">
        <f>IF(AK32="A",4,IF(AK32="B+",3.5,IF(AK32="B",3,IF(AK32="C+",2.5,IF(AK32="C",2,IF(AK32="D+",1.5,IF(AK32="D",1,0)))))))</f>
        <v>4</v>
      </c>
      <c r="AM32" s="8" t="str">
        <f>TEXT(AL32,"0.0")</f>
        <v>4.0</v>
      </c>
      <c r="AN32" s="12">
        <v>3</v>
      </c>
      <c r="AO32" s="110">
        <v>3</v>
      </c>
      <c r="AP32" s="115">
        <v>7.2</v>
      </c>
      <c r="AQ32" s="345">
        <v>8</v>
      </c>
      <c r="AR32" s="341"/>
      <c r="AS32" s="6">
        <f>ROUND((AP32*0.4+AQ32*0.6),1)</f>
        <v>7.7</v>
      </c>
      <c r="AT32" s="7">
        <f>ROUND(MAX((AP32*0.4+AQ32*0.6),(AP32*0.4+AR32*0.6)),1)</f>
        <v>7.7</v>
      </c>
      <c r="AU32" s="791" t="str">
        <f>TEXT(AT32,"0.0")</f>
        <v>7.7</v>
      </c>
      <c r="AV32" s="10" t="str">
        <f>IF(AT32&gt;=8.5,"A",IF(AT32&gt;=8,"B+",IF(AT32&gt;=7,"B",IF(AT32&gt;=6.5,"C+",IF(AT32&gt;=5.5,"C",IF(AT32&gt;=5,"D+",IF(AT32&gt;=4,"D","F")))))))</f>
        <v>B</v>
      </c>
      <c r="AW32" s="8">
        <f>IF(AV32="A",4,IF(AV32="B+",3.5,IF(AV32="B",3,IF(AV32="C+",2.5,IF(AV32="C",2,IF(AV32="D+",1.5,IF(AV32="D",1,0)))))))</f>
        <v>3</v>
      </c>
      <c r="AX32" s="8" t="str">
        <f>TEXT(AW32,"0.0")</f>
        <v>3.0</v>
      </c>
      <c r="AY32" s="12">
        <v>4</v>
      </c>
      <c r="AZ32" s="110">
        <v>4</v>
      </c>
      <c r="BA32" s="285">
        <v>5.9</v>
      </c>
      <c r="BB32" s="244">
        <v>9</v>
      </c>
      <c r="BC32" s="244"/>
      <c r="BD32" s="6">
        <f>ROUND((BA32*0.4+BB32*0.6),1)</f>
        <v>7.8</v>
      </c>
      <c r="BE32" s="7">
        <f>ROUND(MAX((BA32*0.4+BB32*0.6),(BA32*0.4+BC32*0.6)),1)</f>
        <v>7.8</v>
      </c>
      <c r="BF32" s="791" t="str">
        <f>TEXT(BE32,"0.0")</f>
        <v>7.8</v>
      </c>
      <c r="BG32" s="10" t="str">
        <f>IF(BE32&gt;=8.5,"A",IF(BE32&gt;=8,"B+",IF(BE32&gt;=7,"B",IF(BE32&gt;=6.5,"C+",IF(BE32&gt;=5.5,"C",IF(BE32&gt;=5,"D+",IF(BE32&gt;=4,"D","F")))))))</f>
        <v>B</v>
      </c>
      <c r="BH32" s="8">
        <f>IF(BG32="A",4,IF(BG32="B+",3.5,IF(BG32="B",3,IF(BG32="C+",2.5,IF(BG32="C",2,IF(BG32="D+",1.5,IF(BG32="D",1,0)))))))</f>
        <v>3</v>
      </c>
      <c r="BI32" s="8" t="str">
        <f>TEXT(BH32,"0.0")</f>
        <v>3.0</v>
      </c>
      <c r="BJ32" s="12">
        <v>3</v>
      </c>
      <c r="BK32" s="110">
        <v>3</v>
      </c>
      <c r="BL32" s="243">
        <v>7</v>
      </c>
      <c r="BM32" s="334">
        <v>6</v>
      </c>
      <c r="BN32" s="334"/>
      <c r="BO32" s="6">
        <f>ROUND((BL32*0.4+BM32*0.6),1)</f>
        <v>6.4</v>
      </c>
      <c r="BP32" s="7">
        <f>ROUND(MAX((BL32*0.4+BM32*0.6),(BL32*0.4+BN32*0.6)),1)</f>
        <v>6.4</v>
      </c>
      <c r="BQ32" s="791" t="str">
        <f>TEXT(BP32,"0.0")</f>
        <v>6.4</v>
      </c>
      <c r="BR32" s="10" t="str">
        <f>IF(BP32&gt;=8.5,"A",IF(BP32&gt;=8,"B+",IF(BP32&gt;=7,"B",IF(BP32&gt;=6.5,"C+",IF(BP32&gt;=5.5,"C",IF(BP32&gt;=5,"D+",IF(BP32&gt;=4,"D","F")))))))</f>
        <v>C</v>
      </c>
      <c r="BS32" s="8">
        <f>IF(BR32="A",4,IF(BR32="B+",3.5,IF(BR32="B",3,IF(BR32="C+",2.5,IF(BR32="C",2,IF(BR32="D+",1.5,IF(BR32="D",1,0)))))))</f>
        <v>2</v>
      </c>
      <c r="BT32" s="8" t="str">
        <f>TEXT(BS32,"0.0")</f>
        <v>2.0</v>
      </c>
      <c r="BU32" s="12">
        <v>2</v>
      </c>
      <c r="BV32" s="110">
        <v>2</v>
      </c>
      <c r="BW32" s="243">
        <v>6.7</v>
      </c>
      <c r="BX32" s="334">
        <v>9</v>
      </c>
      <c r="BY32" s="334"/>
      <c r="BZ32" s="6">
        <f>ROUND((BW32*0.4+BX32*0.6),1)</f>
        <v>8.1</v>
      </c>
      <c r="CA32" s="7">
        <f>ROUND(MAX((BW32*0.4+BX32*0.6),(BW32*0.4+BY32*0.6)),1)</f>
        <v>8.1</v>
      </c>
      <c r="CB32" s="791" t="str">
        <f>TEXT(CA32,"0.0")</f>
        <v>8.1</v>
      </c>
      <c r="CC32" s="10" t="str">
        <f>IF(CA32&gt;=8.5,"A",IF(CA32&gt;=8,"B+",IF(CA32&gt;=7,"B",IF(CA32&gt;=6.5,"C+",IF(CA32&gt;=5.5,"C",IF(CA32&gt;=5,"D+",IF(CA32&gt;=4,"D","F")))))))</f>
        <v>B+</v>
      </c>
      <c r="CD32" s="8">
        <f>IF(CC32="A",4,IF(CC32="B+",3.5,IF(CC32="B",3,IF(CC32="C+",2.5,IF(CC32="C",2,IF(CC32="D+",1.5,IF(CC32="D",1,0)))))))</f>
        <v>3.5</v>
      </c>
      <c r="CE32" s="8" t="str">
        <f>TEXT(CD32,"0.0")</f>
        <v>3.5</v>
      </c>
      <c r="CF32" s="12">
        <v>2</v>
      </c>
      <c r="CG32" s="110">
        <v>2</v>
      </c>
      <c r="CH32" s="316">
        <v>7.7</v>
      </c>
      <c r="CI32" s="334">
        <v>8</v>
      </c>
      <c r="CJ32" s="334"/>
      <c r="CK32" s="6">
        <f>ROUND((CH32*0.4+CI32*0.6),1)</f>
        <v>7.9</v>
      </c>
      <c r="CL32" s="7">
        <f>ROUND(MAX((CH32*0.4+CI32*0.6),(CH32*0.4+CJ32*0.6)),1)</f>
        <v>7.9</v>
      </c>
      <c r="CM32" s="791" t="str">
        <f>TEXT(CL32,"0.0")</f>
        <v>7.9</v>
      </c>
      <c r="CN32" s="10" t="str">
        <f>IF(CL32&gt;=8.5,"A",IF(CL32&gt;=8,"B+",IF(CL32&gt;=7,"B",IF(CL32&gt;=6.5,"C+",IF(CL32&gt;=5.5,"C",IF(CL32&gt;=5,"D+",IF(CL32&gt;=4,"D","F")))))))</f>
        <v>B</v>
      </c>
      <c r="CO32" s="8">
        <f>IF(CN32="A",4,IF(CN32="B+",3.5,IF(CN32="B",3,IF(CN32="C+",2.5,IF(CN32="C",2,IF(CN32="D+",1.5,IF(CN32="D",1,0)))))))</f>
        <v>3</v>
      </c>
      <c r="CP32" s="8" t="str">
        <f>TEXT(CO32,"0.0")</f>
        <v>3.0</v>
      </c>
      <c r="CQ32" s="12">
        <v>3</v>
      </c>
      <c r="CR32" s="110">
        <v>3</v>
      </c>
      <c r="CS32" s="365">
        <f>AC32+AN32+AY32+BJ32+BU32+CF32+CQ32</f>
        <v>19</v>
      </c>
      <c r="CT32" s="363">
        <f>(AA32*AC32+AL32*AN32+AW32*AY32+BH32*BJ32+BS32*BU32+CD32*CF32+CO32*CQ32)/CS32</f>
        <v>2.9473684210526314</v>
      </c>
      <c r="CU32" s="355" t="str">
        <f>TEXT(CT32,"0.00")</f>
        <v>2.95</v>
      </c>
      <c r="CV32" s="356" t="str">
        <f>IF(AND(CT32&lt;0.8),"Cảnh báo KQHT","Lên lớp")</f>
        <v>Lên lớp</v>
      </c>
      <c r="CW32" s="357">
        <f>AD32+AO32+AZ32+BK32+BV32+CG32+CR32</f>
        <v>19</v>
      </c>
      <c r="CX32" s="358">
        <f xml:space="preserve"> (AA32*AD32+AL32*AO32+AW32*AZ32+BH32*BK32+BS32*BV32+CD32*CG32+CO32*CR32)/CW32</f>
        <v>2.9473684210526314</v>
      </c>
      <c r="CY32" s="356" t="str">
        <f>IF(AND(CX32&lt;1.2),"Cảnh báo KQHT","Lên lớp")</f>
        <v>Lên lớp</v>
      </c>
      <c r="DA32" s="285">
        <v>6.6</v>
      </c>
      <c r="DB32" s="244">
        <v>8</v>
      </c>
      <c r="DC32" s="244"/>
      <c r="DD32" s="6">
        <f t="shared" si="241"/>
        <v>7.4</v>
      </c>
      <c r="DE32" s="7">
        <f t="shared" si="242"/>
        <v>7.4</v>
      </c>
      <c r="DF32" s="791" t="str">
        <f>TEXT(DE32,"0.0")</f>
        <v>7.4</v>
      </c>
      <c r="DG32" s="10" t="str">
        <f t="shared" si="243"/>
        <v>B</v>
      </c>
      <c r="DH32" s="8">
        <f t="shared" si="244"/>
        <v>3</v>
      </c>
      <c r="DI32" s="8" t="str">
        <f t="shared" si="245"/>
        <v>3.0</v>
      </c>
      <c r="DJ32" s="12">
        <v>4</v>
      </c>
      <c r="DK32" s="110">
        <v>4</v>
      </c>
      <c r="DL32" s="243">
        <v>6.6</v>
      </c>
      <c r="DM32" s="334">
        <v>7</v>
      </c>
      <c r="DN32" s="334"/>
      <c r="DO32" s="6">
        <f t="shared" si="246"/>
        <v>6.8</v>
      </c>
      <c r="DP32" s="7">
        <f t="shared" si="247"/>
        <v>6.8</v>
      </c>
      <c r="DQ32" s="791" t="str">
        <f>TEXT(DP32,"0.0")</f>
        <v>6.8</v>
      </c>
      <c r="DR32" s="10" t="str">
        <f t="shared" si="248"/>
        <v>C+</v>
      </c>
      <c r="DS32" s="8">
        <f t="shared" si="249"/>
        <v>2.5</v>
      </c>
      <c r="DT32" s="8" t="str">
        <f t="shared" si="250"/>
        <v>2.5</v>
      </c>
      <c r="DU32" s="12">
        <v>2</v>
      </c>
      <c r="DV32" s="110">
        <v>2</v>
      </c>
      <c r="DW32" s="243">
        <v>8.3000000000000007</v>
      </c>
      <c r="DX32" s="244">
        <v>9</v>
      </c>
      <c r="DY32" s="244"/>
      <c r="DZ32" s="6">
        <f t="shared" si="251"/>
        <v>8.6999999999999993</v>
      </c>
      <c r="EA32" s="7">
        <f t="shared" si="252"/>
        <v>8.6999999999999993</v>
      </c>
      <c r="EB32" s="791" t="str">
        <f>TEXT(EA32,"0.0")</f>
        <v>8.7</v>
      </c>
      <c r="EC32" s="10" t="str">
        <f t="shared" si="253"/>
        <v>A</v>
      </c>
      <c r="ED32" s="8">
        <f t="shared" si="254"/>
        <v>4</v>
      </c>
      <c r="EE32" s="8" t="str">
        <f t="shared" si="255"/>
        <v>4.0</v>
      </c>
      <c r="EF32" s="12">
        <v>2</v>
      </c>
      <c r="EG32" s="110">
        <v>2</v>
      </c>
      <c r="EH32" s="243">
        <v>5.2</v>
      </c>
      <c r="EI32" s="315"/>
      <c r="EJ32" s="315"/>
      <c r="EK32" s="6">
        <f t="shared" si="256"/>
        <v>2.1</v>
      </c>
      <c r="EL32" s="7">
        <f t="shared" si="257"/>
        <v>2.1</v>
      </c>
      <c r="EM32" s="791" t="str">
        <f>TEXT(EL32,"0.0")</f>
        <v>2.1</v>
      </c>
      <c r="EN32" s="10" t="str">
        <f t="shared" si="258"/>
        <v>F</v>
      </c>
      <c r="EO32" s="8">
        <f t="shared" si="259"/>
        <v>0</v>
      </c>
      <c r="EP32" s="8" t="str">
        <f t="shared" si="260"/>
        <v>0.0</v>
      </c>
      <c r="EQ32" s="12">
        <v>4</v>
      </c>
      <c r="ER32" s="110"/>
      <c r="ES32" s="285">
        <v>6.3</v>
      </c>
      <c r="ET32" s="244">
        <v>6</v>
      </c>
      <c r="EU32" s="244"/>
      <c r="EV32" s="6">
        <f t="shared" si="261"/>
        <v>6.1</v>
      </c>
      <c r="EW32" s="7">
        <f t="shared" si="262"/>
        <v>6.1</v>
      </c>
      <c r="EX32" s="791" t="str">
        <f>TEXT(EW32,"0.0")</f>
        <v>6.1</v>
      </c>
      <c r="EY32" s="10" t="str">
        <f t="shared" si="263"/>
        <v>C</v>
      </c>
      <c r="EZ32" s="8">
        <f t="shared" si="264"/>
        <v>2</v>
      </c>
      <c r="FA32" s="8" t="str">
        <f t="shared" si="265"/>
        <v>2.0</v>
      </c>
      <c r="FB32" s="12">
        <v>2</v>
      </c>
      <c r="FC32" s="110">
        <v>2</v>
      </c>
      <c r="FD32" s="243">
        <v>6.6</v>
      </c>
      <c r="FE32" s="334"/>
      <c r="FF32" s="244">
        <v>8</v>
      </c>
      <c r="FG32" s="6">
        <f t="shared" si="266"/>
        <v>2.6</v>
      </c>
      <c r="FH32" s="7">
        <f t="shared" si="267"/>
        <v>7.4</v>
      </c>
      <c r="FI32" s="791" t="str">
        <f>TEXT(FH32,"0.0")</f>
        <v>7.4</v>
      </c>
      <c r="FJ32" s="10" t="str">
        <f t="shared" si="268"/>
        <v>B</v>
      </c>
      <c r="FK32" s="8">
        <f t="shared" si="269"/>
        <v>3</v>
      </c>
      <c r="FL32" s="8" t="str">
        <f t="shared" si="270"/>
        <v>3.0</v>
      </c>
      <c r="FM32" s="12">
        <v>2</v>
      </c>
      <c r="FN32" s="110">
        <v>2</v>
      </c>
      <c r="FO32" s="243"/>
      <c r="FP32" s="244"/>
      <c r="FQ32" s="244"/>
      <c r="FR32" s="6">
        <f t="shared" si="271"/>
        <v>0</v>
      </c>
      <c r="FS32" s="7">
        <f t="shared" si="272"/>
        <v>0</v>
      </c>
      <c r="FT32" s="791" t="str">
        <f>TEXT(FS32,"0.0")</f>
        <v>0.0</v>
      </c>
      <c r="FU32" s="10" t="str">
        <f t="shared" si="273"/>
        <v>F</v>
      </c>
      <c r="FV32" s="8">
        <f t="shared" si="274"/>
        <v>0</v>
      </c>
      <c r="FW32" s="8" t="str">
        <f t="shared" si="275"/>
        <v>0.0</v>
      </c>
      <c r="FX32" s="12">
        <v>2</v>
      </c>
      <c r="FY32" s="110"/>
      <c r="FZ32" s="243">
        <v>7</v>
      </c>
      <c r="GA32" s="244">
        <v>5</v>
      </c>
      <c r="GB32" s="244"/>
      <c r="GC32" s="6">
        <f t="shared" si="276"/>
        <v>5.8</v>
      </c>
      <c r="GD32" s="7">
        <f t="shared" si="277"/>
        <v>5.8</v>
      </c>
      <c r="GE32" s="791" t="str">
        <f>TEXT(GD32,"0.0")</f>
        <v>5.8</v>
      </c>
      <c r="GF32" s="10" t="str">
        <f t="shared" si="278"/>
        <v>C</v>
      </c>
      <c r="GG32" s="8">
        <f t="shared" si="279"/>
        <v>2</v>
      </c>
      <c r="GH32" s="8" t="str">
        <f t="shared" si="280"/>
        <v>2.0</v>
      </c>
      <c r="GI32" s="12">
        <v>2</v>
      </c>
      <c r="GJ32" s="110">
        <v>2</v>
      </c>
      <c r="GK32" s="365">
        <f t="shared" si="281"/>
        <v>20</v>
      </c>
      <c r="GL32" s="354">
        <f t="shared" si="282"/>
        <v>1.95</v>
      </c>
      <c r="GM32" s="355" t="str">
        <f t="shared" si="283"/>
        <v>1.95</v>
      </c>
      <c r="GN32" s="344" t="str">
        <f>IF(AND(GL32&lt;1),"Cảnh báo KQHT","Lên lớp")</f>
        <v>Lên lớp</v>
      </c>
      <c r="GO32" s="559">
        <f>CS32+GK32</f>
        <v>39</v>
      </c>
      <c r="GP32" s="354">
        <f>(CS32*CT32+GK32*GL32)/GO32</f>
        <v>2.4358974358974357</v>
      </c>
      <c r="GQ32" s="355" t="str">
        <f>TEXT(GP32,"0.00")</f>
        <v>2.44</v>
      </c>
      <c r="GR32" s="675">
        <f>GJ32+FY32+FN32+FC32+ER32+EG32+DV32+DK32+CR32+CG32+BV32+BK32+AZ32+AO32+AD32</f>
        <v>33</v>
      </c>
      <c r="GS32" s="789">
        <f>(GJ32*GD32+FY32*FS32+FN32*FH32+FC32*EW32+ER32*EL32+EG32*EA32+DV32*DP32+DK32*DE32+CR32*CL32+CG32*CA32+BV32*BP32+BK32*BE32+AZ32*AT32+AO32*AI32+AD32*X32)/GR32</f>
        <v>7.3606060606060613</v>
      </c>
      <c r="GT32" s="561">
        <f>(GJ32*GG32+FY32*FV32+FN32*FK32+FC32*EZ32+ER32*EO32+EG32*ED32+DV32*DS32+DK32*DH32+CR32*CO32+CG32*CD32+BV32*BS32+BK32*BH32+AZ32*AW32+AO32*AL32+AD32*AA32)/GR32</f>
        <v>2.8787878787878789</v>
      </c>
      <c r="GU32" s="678" t="str">
        <f>IF(AND(GT32&lt;1.2),"Cảnh báo KQHT","Lên lớp")</f>
        <v>Lên lớp</v>
      </c>
      <c r="GV32" s="113"/>
      <c r="GW32" s="706">
        <v>8</v>
      </c>
      <c r="GX32" s="420">
        <v>7</v>
      </c>
      <c r="GY32" s="420"/>
      <c r="GZ32" s="6">
        <f>ROUND((GW32*0.4+GX32*0.6),1)</f>
        <v>7.4</v>
      </c>
      <c r="HA32" s="104">
        <f>ROUND(MAX((GW32*0.4+GX32*0.6),(GW32*0.4+GY32*0.6)),1)</f>
        <v>7.4</v>
      </c>
      <c r="HB32" s="784" t="str">
        <f>TEXT(HA32,"0.0")</f>
        <v>7.4</v>
      </c>
      <c r="HC32" s="540" t="str">
        <f>IF(HA32&gt;=8.5,"A",IF(HA32&gt;=8,"B+",IF(HA32&gt;=7,"B",IF(HA32&gt;=6.5,"C+",IF(HA32&gt;=5.5,"C",IF(HA32&gt;=5,"D+",IF(HA32&gt;=4,"D","F")))))))</f>
        <v>B</v>
      </c>
      <c r="HD32" s="539">
        <f>IF(HC32="A",4,IF(HC32="B+",3.5,IF(HC32="B",3,IF(HC32="C+",2.5,IF(HC32="C",2,IF(HC32="D+",1.5,IF(HC32="D",1,0)))))))</f>
        <v>3</v>
      </c>
      <c r="HE32" s="539" t="str">
        <f>TEXT(HD32,"0.0")</f>
        <v>3.0</v>
      </c>
      <c r="HF32" s="12">
        <v>2</v>
      </c>
      <c r="HG32" s="110">
        <v>2</v>
      </c>
      <c r="HH32" s="706">
        <v>5</v>
      </c>
      <c r="HI32" s="699">
        <v>5</v>
      </c>
      <c r="HJ32" s="699"/>
      <c r="HK32" s="6">
        <f>ROUND((HH32*0.4+HI32*0.6),1)</f>
        <v>5</v>
      </c>
      <c r="HL32" s="104">
        <f>ROUND(MAX((HH32*0.4+HI32*0.6),(HH32*0.4+HJ32*0.6)),1)</f>
        <v>5</v>
      </c>
      <c r="HM32" s="784" t="str">
        <f>TEXT(HL32,"0.0")</f>
        <v>5.0</v>
      </c>
      <c r="HN32" s="540" t="str">
        <f>IF(HL32&gt;=8.5,"A",IF(HL32&gt;=8,"B+",IF(HL32&gt;=7,"B",IF(HL32&gt;=6.5,"C+",IF(HL32&gt;=5.5,"C",IF(HL32&gt;=5,"D+",IF(HL32&gt;=4,"D","F")))))))</f>
        <v>D+</v>
      </c>
      <c r="HO32" s="539">
        <f>IF(HN32="A",4,IF(HN32="B+",3.5,IF(HN32="B",3,IF(HN32="C+",2.5,IF(HN32="C",2,IF(HN32="D+",1.5,IF(HN32="D",1,0)))))))</f>
        <v>1.5</v>
      </c>
      <c r="HP32" s="539" t="str">
        <f>TEXT(HO32,"0.0")</f>
        <v>1.5</v>
      </c>
      <c r="HQ32" s="12">
        <v>3</v>
      </c>
      <c r="HR32" s="110">
        <v>3</v>
      </c>
      <c r="HS32" s="316">
        <v>7.4</v>
      </c>
      <c r="HT32" s="834">
        <v>9</v>
      </c>
      <c r="HU32" s="420"/>
      <c r="HV32" s="6">
        <f>ROUND((HS32*0.4+HT32*0.6),1)</f>
        <v>8.4</v>
      </c>
      <c r="HW32" s="104">
        <f>ROUND(MAX((HS32*0.4+HT32*0.6),(HS32*0.4+HU32*0.6)),1)</f>
        <v>8.4</v>
      </c>
      <c r="HX32" s="784" t="str">
        <f>TEXT(HW32,"0.0")</f>
        <v>8.4</v>
      </c>
      <c r="HY32" s="540" t="str">
        <f>IF(HW32&gt;=8.5,"A",IF(HW32&gt;=8,"B+",IF(HW32&gt;=7,"B",IF(HW32&gt;=6.5,"C+",IF(HW32&gt;=5.5,"C",IF(HW32&gt;=5,"D+",IF(HW32&gt;=4,"D","F")))))))</f>
        <v>B+</v>
      </c>
      <c r="HZ32" s="539">
        <f>IF(HY32="A",4,IF(HY32="B+",3.5,IF(HY32="B",3,IF(HY32="C+",2.5,IF(HY32="C",2,IF(HY32="D+",1.5,IF(HY32="D",1,0)))))))</f>
        <v>3.5</v>
      </c>
      <c r="IA32" s="539" t="str">
        <f>TEXT(HZ32,"0.0")</f>
        <v>3.5</v>
      </c>
      <c r="IB32" s="12">
        <v>2</v>
      </c>
      <c r="IC32" s="110">
        <v>2</v>
      </c>
      <c r="ID32" s="706">
        <v>5.6</v>
      </c>
      <c r="IE32" s="420">
        <v>8</v>
      </c>
      <c r="IF32" s="420"/>
      <c r="IG32" s="6">
        <f>ROUND((ID32*0.4+IE32*0.6),1)</f>
        <v>7</v>
      </c>
      <c r="IH32" s="104">
        <f>ROUND(MAX((ID32*0.4+IE32*0.6),(ID32*0.4+IF32*0.6)),1)</f>
        <v>7</v>
      </c>
      <c r="II32" s="784" t="str">
        <f>TEXT(IH32,"0.0")</f>
        <v>7.0</v>
      </c>
      <c r="IJ32" s="540" t="str">
        <f>IF(IH32&gt;=8.5,"A",IF(IH32&gt;=8,"B+",IF(IH32&gt;=7,"B",IF(IH32&gt;=6.5,"C+",IF(IH32&gt;=5.5,"C",IF(IH32&gt;=5,"D+",IF(IH32&gt;=4,"D","F")))))))</f>
        <v>B</v>
      </c>
      <c r="IK32" s="539">
        <f>IF(IJ32="A",4,IF(IJ32="B+",3.5,IF(IJ32="B",3,IF(IJ32="C+",2.5,IF(IJ32="C",2,IF(IJ32="D+",1.5,IF(IJ32="D",1,0)))))))</f>
        <v>3</v>
      </c>
      <c r="IL32" s="539" t="str">
        <f>TEXT(IK32,"0.0")</f>
        <v>3.0</v>
      </c>
      <c r="IM32" s="12">
        <v>4</v>
      </c>
      <c r="IN32" s="110">
        <v>4</v>
      </c>
      <c r="IO32" s="316">
        <v>7</v>
      </c>
      <c r="IP32" s="420">
        <v>6</v>
      </c>
      <c r="IQ32" s="420"/>
      <c r="IR32" s="6">
        <f>ROUND((IO32*0.4+IP32*0.6),1)</f>
        <v>6.4</v>
      </c>
      <c r="IS32" s="104">
        <f>ROUND(MAX((IO32*0.4+IP32*0.6),(IO32*0.4+IQ32*0.6)),1)</f>
        <v>6.4</v>
      </c>
      <c r="IT32" s="784" t="str">
        <f>TEXT(IS32,"0.0")</f>
        <v>6.4</v>
      </c>
      <c r="IU32" s="540" t="str">
        <f>IF(IS32&gt;=8.5,"A",IF(IS32&gt;=8,"B+",IF(IS32&gt;=7,"B",IF(IS32&gt;=6.5,"C+",IF(IS32&gt;=5.5,"C",IF(IS32&gt;=5,"D+",IF(IS32&gt;=4,"D","F")))))))</f>
        <v>C</v>
      </c>
      <c r="IV32" s="539">
        <f>IF(IU32="A",4,IF(IU32="B+",3.5,IF(IU32="B",3,IF(IU32="C+",2.5,IF(IU32="C",2,IF(IU32="D+",1.5,IF(IU32="D",1,0)))))))</f>
        <v>2</v>
      </c>
      <c r="IW32" s="539" t="str">
        <f>TEXT(IV32,"0.0")</f>
        <v>2.0</v>
      </c>
      <c r="IX32" s="12">
        <v>2</v>
      </c>
      <c r="IY32" s="110">
        <v>2</v>
      </c>
      <c r="IZ32" s="774">
        <v>4</v>
      </c>
      <c r="JA32" s="699"/>
      <c r="JB32" s="699"/>
      <c r="JC32" s="6">
        <f>ROUND((IZ32*0.4+JA32*0.6),1)</f>
        <v>1.6</v>
      </c>
      <c r="JD32" s="104">
        <f>ROUND(MAX((IZ32*0.4+JA32*0.6),(IZ32*0.4+JB32*0.6)),1)</f>
        <v>1.6</v>
      </c>
      <c r="JE32" s="784" t="str">
        <f>TEXT(JD32,"0.0")</f>
        <v>1.6</v>
      </c>
      <c r="JF32" s="540" t="str">
        <f>IF(JD32&gt;=8.5,"A",IF(JD32&gt;=8,"B+",IF(JD32&gt;=7,"B",IF(JD32&gt;=6.5,"C+",IF(JD32&gt;=5.5,"C",IF(JD32&gt;=5,"D+",IF(JD32&gt;=4,"D","F")))))))</f>
        <v>F</v>
      </c>
      <c r="JG32" s="539">
        <f>IF(JF32="A",4,IF(JF32="B+",3.5,IF(JF32="B",3,IF(JF32="C+",2.5,IF(JF32="C",2,IF(JF32="D+",1.5,IF(JF32="D",1,0)))))))</f>
        <v>0</v>
      </c>
      <c r="JH32" s="539" t="str">
        <f>TEXT(JG32,"0.0")</f>
        <v>0.0</v>
      </c>
      <c r="JI32" s="12">
        <v>2</v>
      </c>
      <c r="JJ32" s="110"/>
      <c r="JK32" s="316">
        <v>5.8</v>
      </c>
      <c r="JL32" s="420">
        <v>4</v>
      </c>
      <c r="JM32" s="420"/>
      <c r="JN32" s="6">
        <f>ROUND((JK32*0.4+JL32*0.6),1)</f>
        <v>4.7</v>
      </c>
      <c r="JO32" s="104">
        <f>ROUND(MAX((JK32*0.4+JL32*0.6),(JK32*0.4+JM32*0.6)),1)</f>
        <v>4.7</v>
      </c>
      <c r="JP32" s="784" t="str">
        <f>TEXT(JO32,"0.0")</f>
        <v>4.7</v>
      </c>
      <c r="JQ32" s="540" t="str">
        <f>IF(JO32&gt;=8.5,"A",IF(JO32&gt;=8,"B+",IF(JO32&gt;=7,"B",IF(JO32&gt;=6.5,"C+",IF(JO32&gt;=5.5,"C",IF(JO32&gt;=5,"D+",IF(JO32&gt;=4,"D","F")))))))</f>
        <v>D</v>
      </c>
      <c r="JR32" s="539">
        <f>IF(JQ32="A",4,IF(JQ32="B+",3.5,IF(JQ32="B",3,IF(JQ32="C+",2.5,IF(JQ32="C",2,IF(JQ32="D+",1.5,IF(JQ32="D",1,0)))))))</f>
        <v>1</v>
      </c>
      <c r="JS32" s="539" t="str">
        <f>TEXT(JR32,"0.0")</f>
        <v>1.0</v>
      </c>
      <c r="JT32" s="12">
        <v>3</v>
      </c>
      <c r="JU32" s="110">
        <v>3</v>
      </c>
      <c r="JV32" s="774">
        <v>0</v>
      </c>
      <c r="JW32" s="699"/>
      <c r="JX32" s="699"/>
      <c r="JY32" s="900">
        <f>ROUND((JV32*0.4+JW32*0.6),1)</f>
        <v>0</v>
      </c>
      <c r="JZ32" s="902">
        <f>ROUND(MAX((JV32*0.4+JW32*0.6),(JV32*0.4+JX32*0.6)),1)</f>
        <v>0</v>
      </c>
      <c r="KA32" s="904" t="str">
        <f>TEXT(JZ32,"0.0")</f>
        <v>0.0</v>
      </c>
      <c r="KB32" s="906" t="str">
        <f>IF(JZ32&gt;=8.5,"A",IF(JZ32&gt;=8,"B+",IF(JZ32&gt;=7,"B",IF(JZ32&gt;=6.5,"C+",IF(JZ32&gt;=5.5,"C",IF(JZ32&gt;=5,"D+",IF(JZ32&gt;=4,"D","F")))))))</f>
        <v>F</v>
      </c>
      <c r="KC32" s="908">
        <f>IF(KB32="A",4,IF(KB32="B+",3.5,IF(KB32="B",3,IF(KB32="C+",2.5,IF(KB32="C",2,IF(KB32="D+",1.5,IF(KB32="D",1,0)))))))</f>
        <v>0</v>
      </c>
      <c r="KD32" s="908" t="str">
        <f>TEXT(KC32,"0.0")</f>
        <v>0.0</v>
      </c>
      <c r="KE32" s="729">
        <v>2</v>
      </c>
      <c r="KF32" s="910"/>
      <c r="KG32" s="920">
        <f>HF32+HQ32+IB32+IM32+IX32+JI32+JT32+KE32</f>
        <v>20</v>
      </c>
      <c r="KH32" s="922">
        <f>(HD32*HF32+HO32*HQ32+HZ32*IB32+IK32*IM32+IV32*IX32+JG32*JI32+JR32*JT32+KC32*KE32)/KG32</f>
        <v>1.825</v>
      </c>
      <c r="KI32" s="924" t="str">
        <f>TEXT(KH32,"0.00")</f>
        <v>1.83</v>
      </c>
      <c r="KJ32" s="928" t="str">
        <f>IF(AND(KH32&lt;1),"Cảnh báo KQHT","Lên lớp")</f>
        <v>Lên lớp</v>
      </c>
      <c r="KK32" s="931">
        <f>GO32+KG32</f>
        <v>59</v>
      </c>
      <c r="KL32" s="922">
        <f>(CS32*CT32+GK32*GL32+KH32*KG32)/KK32</f>
        <v>2.2288135593220337</v>
      </c>
      <c r="KM32" s="924" t="str">
        <f>TEXT(KL32,"0.00")</f>
        <v>2.23</v>
      </c>
      <c r="KN32" s="932">
        <f>HG32+HR32+IC32+IN32+IY32+JJ32+JU32+KF32</f>
        <v>16</v>
      </c>
      <c r="KO32" s="840">
        <f xml:space="preserve"> (KF32*JZ32+JU32*JO32+JJ32*JD32+IY32*IS32+IN32*IH32+IC32*HW32+HR32*HL32+HG32*HA32)/KN32</f>
        <v>6.34375</v>
      </c>
      <c r="KP32" s="933">
        <f xml:space="preserve"> (HD32*HG32+HO32*HR32+HZ32*IC32+IK32*IN32+IV32*IY32+JG32*JJ32+JR32*JU32+KC32*KF32)/KN32</f>
        <v>2.28125</v>
      </c>
      <c r="KQ32" s="934">
        <f>GR32+KN32</f>
        <v>49</v>
      </c>
      <c r="KR32" s="935">
        <f xml:space="preserve"> (KO32*KN32+GR32*GS32)/KQ32</f>
        <v>7.0285714285714294</v>
      </c>
      <c r="KS32" s="936">
        <f xml:space="preserve"> (GR32*GT32+KP32*KN32)/KQ32</f>
        <v>2.6836734693877551</v>
      </c>
      <c r="KT32" s="928" t="str">
        <f>IF(AND(KS32&lt;1.4),"Cảnh báo KQHT","Lên lớp")</f>
        <v>Lên lớp</v>
      </c>
      <c r="KU32" s="712"/>
      <c r="KV32" s="706"/>
      <c r="KW32" s="420"/>
      <c r="KX32" s="420"/>
      <c r="KY32" s="900">
        <f>ROUND((KV32*0.4+KW32*0.6),1)</f>
        <v>0</v>
      </c>
      <c r="KZ32" s="902">
        <f>ROUND(MAX((KV32*0.4+KW32*0.6),(KV32*0.4+KX32*0.6)),1)</f>
        <v>0</v>
      </c>
      <c r="LA32" s="904" t="str">
        <f>TEXT(KZ32,"0.0")</f>
        <v>0.0</v>
      </c>
      <c r="LB32" s="906" t="str">
        <f>IF(KZ32&gt;=8.5,"A",IF(KZ32&gt;=8,"B+",IF(KZ32&gt;=7,"B",IF(KZ32&gt;=6.5,"C+",IF(KZ32&gt;=5.5,"C",IF(KZ32&gt;=5,"D+",IF(KZ32&gt;=4,"D","F")))))))</f>
        <v>F</v>
      </c>
      <c r="LC32" s="908">
        <f>IF(LB32="A",4,IF(LB32="B+",3.5,IF(LB32="B",3,IF(LB32="C+",2.5,IF(LB32="C",2,IF(LB32="D+",1.5,IF(LB32="D",1,0)))))))</f>
        <v>0</v>
      </c>
      <c r="LD32" s="908" t="str">
        <f>TEXT(LC32,"0.0")</f>
        <v>0.0</v>
      </c>
      <c r="LE32" s="729">
        <v>2</v>
      </c>
      <c r="LF32" s="910"/>
      <c r="LG32" s="848"/>
      <c r="LH32" s="420"/>
      <c r="LI32" s="420"/>
      <c r="LJ32" s="900">
        <f>ROUND((LG32*0.4+LH32*0.6),1)</f>
        <v>0</v>
      </c>
      <c r="LK32" s="902">
        <f>ROUND(MAX((LG32*0.4+LH32*0.6),(LG32*0.4+LI32*0.6)),1)</f>
        <v>0</v>
      </c>
      <c r="LL32" s="904" t="str">
        <f>TEXT(LK32,"0.0")</f>
        <v>0.0</v>
      </c>
      <c r="LM32" s="906" t="str">
        <f>IF(LK32&gt;=8.5,"A",IF(LK32&gt;=8,"B+",IF(LK32&gt;=7,"B",IF(LK32&gt;=6.5,"C+",IF(LK32&gt;=5.5,"C",IF(LK32&gt;=5,"D+",IF(LK32&gt;=4,"D","F")))))))</f>
        <v>F</v>
      </c>
      <c r="LN32" s="908">
        <f>IF(LM32="A",4,IF(LM32="B+",3.5,IF(LM32="B",3,IF(LM32="C+",2.5,IF(LM32="C",2,IF(LM32="D+",1.5,IF(LM32="D",1,0)))))))</f>
        <v>0</v>
      </c>
      <c r="LO32" s="908" t="str">
        <f>TEXT(LN32,"0.0")</f>
        <v>0.0</v>
      </c>
      <c r="LP32" s="729">
        <v>2</v>
      </c>
      <c r="LQ32" s="910"/>
      <c r="LR32" s="1113">
        <v>0</v>
      </c>
      <c r="LS32" s="420"/>
      <c r="LT32" s="420"/>
      <c r="LU32" s="900">
        <f>ROUND((LR32*0.4+LS32*0.6),1)</f>
        <v>0</v>
      </c>
      <c r="LV32" s="902">
        <f>ROUND(MAX((LR32*0.4+LS32*0.6),(LR32*0.4+LT32*0.6)),1)</f>
        <v>0</v>
      </c>
      <c r="LW32" s="1043" t="str">
        <f>TEXT(LV32,"0.0")</f>
        <v>0.0</v>
      </c>
      <c r="LX32" s="906" t="str">
        <f>IF(LV32&gt;=8.5,"A",IF(LV32&gt;=8,"B+",IF(LV32&gt;=7,"B",IF(LV32&gt;=6.5,"C+",IF(LV32&gt;=5.5,"C",IF(LV32&gt;=5,"D+",IF(LV32&gt;=4,"D","F")))))))</f>
        <v>F</v>
      </c>
      <c r="LY32" s="908">
        <f>IF(LX32="A",4,IF(LX32="B+",3.5,IF(LX32="B",3,IF(LX32="C+",2.5,IF(LX32="C",2,IF(LX32="D+",1.5,IF(LX32="D",1,0)))))))</f>
        <v>0</v>
      </c>
      <c r="LZ32" s="908" t="str">
        <f>TEXT(LY32,"0.0")</f>
        <v>0.0</v>
      </c>
      <c r="MA32" s="729">
        <v>3</v>
      </c>
      <c r="MB32" s="910"/>
      <c r="MC32" s="1117"/>
      <c r="MD32" s="420"/>
      <c r="ME32" s="420"/>
      <c r="MF32" s="900">
        <f>ROUND((MC32*0.4+MD32*0.6),1)</f>
        <v>0</v>
      </c>
      <c r="MG32" s="902">
        <f>ROUND(MAX((MC32*0.4+MD32*0.6),(MC32*0.4+ME32*0.6)),1)</f>
        <v>0</v>
      </c>
      <c r="MH32" s="1043" t="str">
        <f>TEXT(MG32,"0.0")</f>
        <v>0.0</v>
      </c>
      <c r="MI32" s="906" t="str">
        <f>IF(MG32&gt;=8.5,"A",IF(MG32&gt;=8,"B+",IF(MG32&gt;=7,"B",IF(MG32&gt;=6.5,"C+",IF(MG32&gt;=5.5,"C",IF(MG32&gt;=5,"D+",IF(MG32&gt;=4,"D","F")))))))</f>
        <v>F</v>
      </c>
      <c r="MJ32" s="908">
        <f>IF(MI32="A",4,IF(MI32="B+",3.5,IF(MI32="B",3,IF(MI32="C+",2.5,IF(MI32="C",2,IF(MI32="D+",1.5,IF(MI32="D",1,0)))))))</f>
        <v>0</v>
      </c>
      <c r="MK32" s="908" t="str">
        <f>TEXT(MJ32,"0.0")</f>
        <v>0.0</v>
      </c>
      <c r="ML32" s="729">
        <v>2</v>
      </c>
      <c r="MM32" s="910"/>
      <c r="MN32" s="706"/>
      <c r="MO32" s="420"/>
      <c r="MP32" s="420"/>
      <c r="MQ32" s="900">
        <f>ROUND((MN32*0.4+MO32*0.6),1)</f>
        <v>0</v>
      </c>
      <c r="MR32" s="902">
        <f>ROUND(MAX((MN32*0.4+MO32*0.6),(MN32*0.4+MP32*0.6)),1)</f>
        <v>0</v>
      </c>
      <c r="MS32" s="904" t="str">
        <f>TEXT(MR32,"0.0")</f>
        <v>0.0</v>
      </c>
      <c r="MT32" s="906" t="str">
        <f>IF(MR32&gt;=8.5,"A",IF(MR32&gt;=8,"B+",IF(MR32&gt;=7,"B",IF(MR32&gt;=6.5,"C+",IF(MR32&gt;=5.5,"C",IF(MR32&gt;=5,"D+",IF(MR32&gt;=4,"D","F")))))))</f>
        <v>F</v>
      </c>
      <c r="MU32" s="908">
        <f>IF(MT32="A",4,IF(MT32="B+",3.5,IF(MT32="B",3,IF(MT32="C+",2.5,IF(MT32="C",2,IF(MT32="D+",1.5,IF(MT32="D",1,0)))))))</f>
        <v>0</v>
      </c>
      <c r="MV32" s="908" t="str">
        <f>TEXT(MU32,"0.0")</f>
        <v>0.0</v>
      </c>
      <c r="MW32" s="729">
        <v>2</v>
      </c>
      <c r="MX32" s="910"/>
      <c r="MY32" s="706"/>
      <c r="MZ32" s="297"/>
      <c r="NA32" s="297"/>
      <c r="NB32" s="900">
        <f>ROUND((MY32*0.4+MZ32*0.6),1)</f>
        <v>0</v>
      </c>
      <c r="NC32" s="902">
        <f>ROUND(MAX((MY32*0.4+MZ32*0.6),(MY32*0.4+NA32*0.6)),1)</f>
        <v>0</v>
      </c>
      <c r="ND32" s="1043" t="str">
        <f>TEXT(NC32,"0.0")</f>
        <v>0.0</v>
      </c>
      <c r="NE32" s="906" t="str">
        <f>IF(NC32&gt;=8.5,"A",IF(NC32&gt;=8,"B+",IF(NC32&gt;=7,"B",IF(NC32&gt;=6.5,"C+",IF(NC32&gt;=5.5,"C",IF(NC32&gt;=5,"D+",IF(NC32&gt;=4,"D","F")))))))</f>
        <v>F</v>
      </c>
      <c r="NF32" s="908">
        <f>IF(NE32="A",4,IF(NE32="B+",3.5,IF(NE32="B",3,IF(NE32="C+",2.5,IF(NE32="C",2,IF(NE32="D+",1.5,IF(NE32="D",1,0)))))))</f>
        <v>0</v>
      </c>
      <c r="NG32" s="908" t="str">
        <f>TEXT(NF32,"0.0")</f>
        <v>0.0</v>
      </c>
      <c r="NH32" s="729">
        <v>4</v>
      </c>
      <c r="NI32" s="910"/>
    </row>
    <row r="33" spans="1:373" ht="21.75" customHeight="1" x14ac:dyDescent="0.25">
      <c r="A33" s="33">
        <v>2</v>
      </c>
      <c r="B33" s="33" t="s">
        <v>471</v>
      </c>
      <c r="C33" s="70" t="s">
        <v>476</v>
      </c>
      <c r="D33" s="1000" t="s">
        <v>477</v>
      </c>
      <c r="E33" s="999" t="s">
        <v>478</v>
      </c>
      <c r="F33" s="485" t="s">
        <v>1526</v>
      </c>
      <c r="G33" s="71" t="s">
        <v>479</v>
      </c>
      <c r="H33" s="66" t="s">
        <v>34</v>
      </c>
      <c r="I33" s="122" t="s">
        <v>480</v>
      </c>
      <c r="J33" s="157">
        <v>7</v>
      </c>
      <c r="K33" s="791" t="str">
        <f>TEXT(J33,"0.0")</f>
        <v>7.0</v>
      </c>
      <c r="L33" s="158" t="str">
        <f>IF(J33&gt;=8.5,"A",IF(J33&gt;=8,"B+",IF(J33&gt;=7,"B",IF(J33&gt;=6.5,"C+",IF(J33&gt;=5.5,"C",IF(J33&gt;=5,"D+",IF(J33&gt;=4,"D","F")))))))</f>
        <v>B</v>
      </c>
      <c r="M33" s="165">
        <f>IF(L33="A",4,IF(L33="B+",3.5,IF(L33="B",3,IF(L33="C+",2.5,IF(L33="C",2,IF(L33="D+",1.5,IF(L33="D",1,0)))))))</f>
        <v>3</v>
      </c>
      <c r="N33" s="216" t="str">
        <f>TEXT(M33,"0.0")</f>
        <v>3.0</v>
      </c>
      <c r="O33" s="126">
        <v>6.4</v>
      </c>
      <c r="P33" s="791" t="str">
        <f>TEXT(O33,"0.0")</f>
        <v>6.4</v>
      </c>
      <c r="Q33" s="10" t="str">
        <f t="shared" ref="Q33:Q38" si="284">IF(O33&gt;=8.5,"A",IF(O33&gt;=8,"B+",IF(O33&gt;=7,"B",IF(O33&gt;=6.5,"C+",IF(O33&gt;=5.5,"C",IF(O33&gt;=5,"D+",IF(O33&gt;=4,"D","F")))))))</f>
        <v>C</v>
      </c>
      <c r="R33" s="8">
        <f t="shared" ref="R33:R38" si="285">IF(Q33="A",4,IF(Q33="B+",3.5,IF(Q33="B",3,IF(Q33="C+",2.5,IF(Q33="C",2,IF(Q33="D+",1.5,IF(Q33="D",1,0)))))))</f>
        <v>2</v>
      </c>
      <c r="S33" s="208" t="str">
        <f t="shared" ref="S33:S38" si="286">TEXT(R33,"0.0")</f>
        <v>2.0</v>
      </c>
      <c r="T33" s="115">
        <v>6.4</v>
      </c>
      <c r="U33" s="4">
        <v>7</v>
      </c>
      <c r="V33" s="5"/>
      <c r="W33" s="6">
        <f>ROUND((T33*0.4+U33*0.6),1)</f>
        <v>6.8</v>
      </c>
      <c r="X33" s="7">
        <f>ROUND(MAX((T33*0.4+U33*0.6),(T33*0.4+V33*0.6)),1)</f>
        <v>6.8</v>
      </c>
      <c r="Y33" s="791" t="str">
        <f>TEXT(X33,"0.0")</f>
        <v>6.8</v>
      </c>
      <c r="Z33" s="10" t="str">
        <f>IF(X33&gt;=8.5,"A",IF(X33&gt;=8,"B+",IF(X33&gt;=7,"B",IF(X33&gt;=6.5,"C+",IF(X33&gt;=5.5,"C",IF(X33&gt;=5,"D+",IF(X33&gt;=4,"D","F")))))))</f>
        <v>C+</v>
      </c>
      <c r="AA33" s="8">
        <f>IF(Z33="A",4,IF(Z33="B+",3.5,IF(Z33="B",3,IF(Z33="C+",2.5,IF(Z33="C",2,IF(Z33="D+",1.5,IF(Z33="D",1,0)))))))</f>
        <v>2.5</v>
      </c>
      <c r="AB33" s="8" t="str">
        <f>TEXT(AA33,"0.0")</f>
        <v>2.5</v>
      </c>
      <c r="AC33" s="12">
        <v>2</v>
      </c>
      <c r="AD33" s="311">
        <v>2</v>
      </c>
      <c r="AE33" s="130">
        <v>6.2</v>
      </c>
      <c r="AF33" s="4">
        <v>5</v>
      </c>
      <c r="AG33" s="5"/>
      <c r="AH33" s="6">
        <f>ROUND((AE33*0.4+AF33*0.6),1)</f>
        <v>5.5</v>
      </c>
      <c r="AI33" s="7">
        <f>ROUND(MAX((AE33*0.4+AF33*0.6),(AE33*0.4+AG33*0.6)),1)</f>
        <v>5.5</v>
      </c>
      <c r="AJ33" s="791" t="str">
        <f>TEXT(AI33,"0.0")</f>
        <v>5.5</v>
      </c>
      <c r="AK33" s="10" t="str">
        <f>IF(AI33&gt;=8.5,"A",IF(AI33&gt;=8,"B+",IF(AI33&gt;=7,"B",IF(AI33&gt;=6.5,"C+",IF(AI33&gt;=5.5,"C",IF(AI33&gt;=5,"D+",IF(AI33&gt;=4,"D","F")))))))</f>
        <v>C</v>
      </c>
      <c r="AL33" s="8">
        <f>IF(AK33="A",4,IF(AK33="B+",3.5,IF(AK33="B",3,IF(AK33="C+",2.5,IF(AK33="C",2,IF(AK33="D+",1.5,IF(AK33="D",1,0)))))))</f>
        <v>2</v>
      </c>
      <c r="AM33" s="8" t="str">
        <f>TEXT(AL33,"0.0")</f>
        <v>2.0</v>
      </c>
      <c r="AN33" s="12">
        <v>3</v>
      </c>
      <c r="AO33" s="110">
        <v>3</v>
      </c>
      <c r="AP33" s="115">
        <v>8.5</v>
      </c>
      <c r="AQ33" s="345">
        <v>7</v>
      </c>
      <c r="AR33" s="341"/>
      <c r="AS33" s="6">
        <f>ROUND((AP33*0.4+AQ33*0.6),1)</f>
        <v>7.6</v>
      </c>
      <c r="AT33" s="7">
        <f>ROUND(MAX((AP33*0.4+AQ33*0.6),(AP33*0.4+AR33*0.6)),1)</f>
        <v>7.6</v>
      </c>
      <c r="AU33" s="791" t="str">
        <f>TEXT(AT33,"0.0")</f>
        <v>7.6</v>
      </c>
      <c r="AV33" s="10" t="str">
        <f>IF(AT33&gt;=8.5,"A",IF(AT33&gt;=8,"B+",IF(AT33&gt;=7,"B",IF(AT33&gt;=6.5,"C+",IF(AT33&gt;=5.5,"C",IF(AT33&gt;=5,"D+",IF(AT33&gt;=4,"D","F")))))))</f>
        <v>B</v>
      </c>
      <c r="AW33" s="8">
        <f>IF(AV33="A",4,IF(AV33="B+",3.5,IF(AV33="B",3,IF(AV33="C+",2.5,IF(AV33="C",2,IF(AV33="D+",1.5,IF(AV33="D",1,0)))))))</f>
        <v>3</v>
      </c>
      <c r="AX33" s="8" t="str">
        <f>TEXT(AW33,"0.0")</f>
        <v>3.0</v>
      </c>
      <c r="AY33" s="12">
        <v>4</v>
      </c>
      <c r="AZ33" s="110">
        <v>4</v>
      </c>
      <c r="BA33" s="285">
        <v>7</v>
      </c>
      <c r="BB33" s="244">
        <v>8</v>
      </c>
      <c r="BC33" s="244"/>
      <c r="BD33" s="6">
        <f>ROUND((BA33*0.4+BB33*0.6),1)</f>
        <v>7.6</v>
      </c>
      <c r="BE33" s="7">
        <f>ROUND(MAX((BA33*0.4+BB33*0.6),(BA33*0.4+BC33*0.6)),1)</f>
        <v>7.6</v>
      </c>
      <c r="BF33" s="791" t="str">
        <f>TEXT(BE33,"0.0")</f>
        <v>7.6</v>
      </c>
      <c r="BG33" s="10" t="str">
        <f>IF(BE33&gt;=8.5,"A",IF(BE33&gt;=8,"B+",IF(BE33&gt;=7,"B",IF(BE33&gt;=6.5,"C+",IF(BE33&gt;=5.5,"C",IF(BE33&gt;=5,"D+",IF(BE33&gt;=4,"D","F")))))))</f>
        <v>B</v>
      </c>
      <c r="BH33" s="8">
        <f>IF(BG33="A",4,IF(BG33="B+",3.5,IF(BG33="B",3,IF(BG33="C+",2.5,IF(BG33="C",2,IF(BG33="D+",1.5,IF(BG33="D",1,0)))))))</f>
        <v>3</v>
      </c>
      <c r="BI33" s="8" t="str">
        <f>TEXT(BH33,"0.0")</f>
        <v>3.0</v>
      </c>
      <c r="BJ33" s="12">
        <v>3</v>
      </c>
      <c r="BK33" s="110">
        <v>3</v>
      </c>
      <c r="BL33" s="243">
        <v>7.4</v>
      </c>
      <c r="BM33" s="334">
        <v>5</v>
      </c>
      <c r="BN33" s="334"/>
      <c r="BO33" s="6">
        <f>ROUND((BL33*0.4+BM33*0.6),1)</f>
        <v>6</v>
      </c>
      <c r="BP33" s="7">
        <f>ROUND(MAX((BL33*0.4+BM33*0.6),(BL33*0.4+BN33*0.6)),1)</f>
        <v>6</v>
      </c>
      <c r="BQ33" s="791" t="str">
        <f>TEXT(BP33,"0.0")</f>
        <v>6.0</v>
      </c>
      <c r="BR33" s="10" t="str">
        <f>IF(BP33&gt;=8.5,"A",IF(BP33&gt;=8,"B+",IF(BP33&gt;=7,"B",IF(BP33&gt;=6.5,"C+",IF(BP33&gt;=5.5,"C",IF(BP33&gt;=5,"D+",IF(BP33&gt;=4,"D","F")))))))</f>
        <v>C</v>
      </c>
      <c r="BS33" s="8">
        <f>IF(BR33="A",4,IF(BR33="B+",3.5,IF(BR33="B",3,IF(BR33="C+",2.5,IF(BR33="C",2,IF(BR33="D+",1.5,IF(BR33="D",1,0)))))))</f>
        <v>2</v>
      </c>
      <c r="BT33" s="8" t="str">
        <f>TEXT(BS33,"0.0")</f>
        <v>2.0</v>
      </c>
      <c r="BU33" s="12">
        <v>2</v>
      </c>
      <c r="BV33" s="110">
        <v>2</v>
      </c>
      <c r="BW33" s="243">
        <v>7.7</v>
      </c>
      <c r="BX33" s="334">
        <v>9</v>
      </c>
      <c r="BY33" s="334"/>
      <c r="BZ33" s="6">
        <f>ROUND((BW33*0.4+BX33*0.6),1)</f>
        <v>8.5</v>
      </c>
      <c r="CA33" s="7">
        <f>ROUND(MAX((BW33*0.4+BX33*0.6),(BW33*0.4+BY33*0.6)),1)</f>
        <v>8.5</v>
      </c>
      <c r="CB33" s="791" t="str">
        <f>TEXT(CA33,"0.0")</f>
        <v>8.5</v>
      </c>
      <c r="CC33" s="10" t="str">
        <f>IF(CA33&gt;=8.5,"A",IF(CA33&gt;=8,"B+",IF(CA33&gt;=7,"B",IF(CA33&gt;=6.5,"C+",IF(CA33&gt;=5.5,"C",IF(CA33&gt;=5,"D+",IF(CA33&gt;=4,"D","F")))))))</f>
        <v>A</v>
      </c>
      <c r="CD33" s="8">
        <f>IF(CC33="A",4,IF(CC33="B+",3.5,IF(CC33="B",3,IF(CC33="C+",2.5,IF(CC33="C",2,IF(CC33="D+",1.5,IF(CC33="D",1,0)))))))</f>
        <v>4</v>
      </c>
      <c r="CE33" s="8" t="str">
        <f>TEXT(CD33,"0.0")</f>
        <v>4.0</v>
      </c>
      <c r="CF33" s="12">
        <v>2</v>
      </c>
      <c r="CG33" s="110">
        <v>2</v>
      </c>
      <c r="CH33" s="316">
        <v>7.2</v>
      </c>
      <c r="CI33" s="334">
        <v>6</v>
      </c>
      <c r="CJ33" s="334"/>
      <c r="CK33" s="6">
        <f>ROUND((CH33*0.4+CI33*0.6),1)</f>
        <v>6.5</v>
      </c>
      <c r="CL33" s="7">
        <f>ROUND(MAX((CH33*0.4+CI33*0.6),(CH33*0.4+CJ33*0.6)),1)</f>
        <v>6.5</v>
      </c>
      <c r="CM33" s="791" t="str">
        <f>TEXT(CL33,"0.0")</f>
        <v>6.5</v>
      </c>
      <c r="CN33" s="10" t="str">
        <f>IF(CL33&gt;=8.5,"A",IF(CL33&gt;=8,"B+",IF(CL33&gt;=7,"B",IF(CL33&gt;=6.5,"C+",IF(CL33&gt;=5.5,"C",IF(CL33&gt;=5,"D+",IF(CL33&gt;=4,"D","F")))))))</f>
        <v>C+</v>
      </c>
      <c r="CO33" s="8">
        <f>IF(CN33="A",4,IF(CN33="B+",3.5,IF(CN33="B",3,IF(CN33="C+",2.5,IF(CN33="C",2,IF(CN33="D+",1.5,IF(CN33="D",1,0)))))))</f>
        <v>2.5</v>
      </c>
      <c r="CP33" s="8" t="str">
        <f>TEXT(CO33,"0.0")</f>
        <v>2.5</v>
      </c>
      <c r="CQ33" s="12">
        <v>3</v>
      </c>
      <c r="CR33" s="110">
        <v>3</v>
      </c>
      <c r="CS33" s="365">
        <f>AC33+AN33+AY33+BJ33+BU33+CF33+CQ33</f>
        <v>19</v>
      </c>
      <c r="CT33" s="363">
        <f>(AA33*AC33+AL33*AN33+AW33*AY33+BH33*BJ33+BS33*BU33+CD33*CF33+CO33*CQ33)/CS33</f>
        <v>2.7105263157894739</v>
      </c>
      <c r="CU33" s="355" t="str">
        <f>TEXT(CT33,"0.00")</f>
        <v>2.71</v>
      </c>
      <c r="CV33" s="356" t="str">
        <f>IF(AND(CT33&lt;0.8),"Cảnh báo KQHT","Lên lớp")</f>
        <v>Lên lớp</v>
      </c>
      <c r="CW33" s="357">
        <f>AD33+AO33+AZ33+BK33+BV33+CG33+CR33</f>
        <v>19</v>
      </c>
      <c r="CX33" s="358">
        <f xml:space="preserve"> (AA33*AD33+AL33*AO33+AW33*AZ33+BH33*BK33+BS33*BV33+CD33*CG33+CO33*CR33)/CW33</f>
        <v>2.7105263157894739</v>
      </c>
      <c r="CY33" s="356" t="str">
        <f>IF(AND(CX33&lt;1.2),"Cảnh báo KQHT","Lên lớp")</f>
        <v>Lên lớp</v>
      </c>
      <c r="DA33" s="285">
        <v>7.9</v>
      </c>
      <c r="DB33" s="244">
        <v>6</v>
      </c>
      <c r="DC33" s="244"/>
      <c r="DD33" s="6">
        <f t="shared" si="241"/>
        <v>6.8</v>
      </c>
      <c r="DE33" s="7">
        <f t="shared" si="242"/>
        <v>6.8</v>
      </c>
      <c r="DF33" s="791" t="str">
        <f>TEXT(DE33,"0.0")</f>
        <v>6.8</v>
      </c>
      <c r="DG33" s="10" t="str">
        <f t="shared" si="243"/>
        <v>C+</v>
      </c>
      <c r="DH33" s="8">
        <f t="shared" si="244"/>
        <v>2.5</v>
      </c>
      <c r="DI33" s="8" t="str">
        <f t="shared" si="245"/>
        <v>2.5</v>
      </c>
      <c r="DJ33" s="12">
        <v>4</v>
      </c>
      <c r="DK33" s="110">
        <v>4</v>
      </c>
      <c r="DL33" s="243">
        <v>7.4</v>
      </c>
      <c r="DM33" s="334">
        <v>6</v>
      </c>
      <c r="DN33" s="334"/>
      <c r="DO33" s="6">
        <f t="shared" si="246"/>
        <v>6.6</v>
      </c>
      <c r="DP33" s="7">
        <f t="shared" si="247"/>
        <v>6.6</v>
      </c>
      <c r="DQ33" s="791" t="str">
        <f>TEXT(DP33,"0.0")</f>
        <v>6.6</v>
      </c>
      <c r="DR33" s="10" t="str">
        <f t="shared" si="248"/>
        <v>C+</v>
      </c>
      <c r="DS33" s="8">
        <f t="shared" si="249"/>
        <v>2.5</v>
      </c>
      <c r="DT33" s="8" t="str">
        <f t="shared" si="250"/>
        <v>2.5</v>
      </c>
      <c r="DU33" s="12">
        <v>2</v>
      </c>
      <c r="DV33" s="110">
        <v>2</v>
      </c>
      <c r="DW33" s="243">
        <v>8</v>
      </c>
      <c r="DX33" s="244">
        <v>6</v>
      </c>
      <c r="DY33" s="244"/>
      <c r="DZ33" s="6">
        <f t="shared" si="251"/>
        <v>6.8</v>
      </c>
      <c r="EA33" s="7">
        <f t="shared" si="252"/>
        <v>6.8</v>
      </c>
      <c r="EB33" s="791" t="str">
        <f>TEXT(EA33,"0.0")</f>
        <v>6.8</v>
      </c>
      <c r="EC33" s="10" t="str">
        <f t="shared" si="253"/>
        <v>C+</v>
      </c>
      <c r="ED33" s="8">
        <f t="shared" si="254"/>
        <v>2.5</v>
      </c>
      <c r="EE33" s="8" t="str">
        <f t="shared" si="255"/>
        <v>2.5</v>
      </c>
      <c r="EF33" s="12">
        <v>2</v>
      </c>
      <c r="EG33" s="110">
        <v>2</v>
      </c>
      <c r="EH33" s="243">
        <v>7.2</v>
      </c>
      <c r="EI33" s="244">
        <v>9</v>
      </c>
      <c r="EJ33" s="244"/>
      <c r="EK33" s="6">
        <f t="shared" si="256"/>
        <v>8.3000000000000007</v>
      </c>
      <c r="EL33" s="7">
        <f t="shared" si="257"/>
        <v>8.3000000000000007</v>
      </c>
      <c r="EM33" s="791" t="str">
        <f>TEXT(EL33,"0.0")</f>
        <v>8.3</v>
      </c>
      <c r="EN33" s="10" t="str">
        <f t="shared" si="258"/>
        <v>B+</v>
      </c>
      <c r="EO33" s="8">
        <f t="shared" si="259"/>
        <v>3.5</v>
      </c>
      <c r="EP33" s="8" t="str">
        <f t="shared" si="260"/>
        <v>3.5</v>
      </c>
      <c r="EQ33" s="12">
        <v>4</v>
      </c>
      <c r="ER33" s="110">
        <v>4</v>
      </c>
      <c r="ES33" s="285">
        <v>5.7</v>
      </c>
      <c r="ET33" s="244">
        <v>5</v>
      </c>
      <c r="EU33" s="244"/>
      <c r="EV33" s="6">
        <f t="shared" si="261"/>
        <v>5.3</v>
      </c>
      <c r="EW33" s="7">
        <f t="shared" si="262"/>
        <v>5.3</v>
      </c>
      <c r="EX33" s="791" t="str">
        <f>TEXT(EW33,"0.0")</f>
        <v>5.3</v>
      </c>
      <c r="EY33" s="10" t="str">
        <f t="shared" si="263"/>
        <v>D+</v>
      </c>
      <c r="EZ33" s="8">
        <f t="shared" si="264"/>
        <v>1.5</v>
      </c>
      <c r="FA33" s="8" t="str">
        <f t="shared" si="265"/>
        <v>1.5</v>
      </c>
      <c r="FB33" s="12">
        <v>2</v>
      </c>
      <c r="FC33" s="110">
        <v>2</v>
      </c>
      <c r="FD33" s="243">
        <v>8.1999999999999993</v>
      </c>
      <c r="FE33" s="334">
        <v>5</v>
      </c>
      <c r="FF33" s="20"/>
      <c r="FG33" s="6">
        <f t="shared" si="266"/>
        <v>6.3</v>
      </c>
      <c r="FH33" s="7">
        <f t="shared" si="267"/>
        <v>6.3</v>
      </c>
      <c r="FI33" s="791" t="str">
        <f>TEXT(FH33,"0.0")</f>
        <v>6.3</v>
      </c>
      <c r="FJ33" s="10" t="str">
        <f t="shared" si="268"/>
        <v>C</v>
      </c>
      <c r="FK33" s="8">
        <f t="shared" si="269"/>
        <v>2</v>
      </c>
      <c r="FL33" s="8" t="str">
        <f t="shared" si="270"/>
        <v>2.0</v>
      </c>
      <c r="FM33" s="12">
        <v>2</v>
      </c>
      <c r="FN33" s="110">
        <v>2</v>
      </c>
      <c r="FO33" s="243">
        <v>7.7</v>
      </c>
      <c r="FP33" s="244">
        <v>8</v>
      </c>
      <c r="FQ33" s="244"/>
      <c r="FR33" s="6">
        <f t="shared" si="271"/>
        <v>7.9</v>
      </c>
      <c r="FS33" s="7">
        <f t="shared" si="272"/>
        <v>7.9</v>
      </c>
      <c r="FT33" s="791" t="str">
        <f>TEXT(FS33,"0.0")</f>
        <v>7.9</v>
      </c>
      <c r="FU33" s="10" t="str">
        <f t="shared" si="273"/>
        <v>B</v>
      </c>
      <c r="FV33" s="8">
        <f t="shared" si="274"/>
        <v>3</v>
      </c>
      <c r="FW33" s="8" t="str">
        <f t="shared" si="275"/>
        <v>3.0</v>
      </c>
      <c r="FX33" s="12">
        <v>2</v>
      </c>
      <c r="FY33" s="110">
        <v>2</v>
      </c>
      <c r="FZ33" s="243">
        <v>7.4</v>
      </c>
      <c r="GA33" s="244">
        <v>7</v>
      </c>
      <c r="GB33" s="244"/>
      <c r="GC33" s="6">
        <f t="shared" si="276"/>
        <v>7.2</v>
      </c>
      <c r="GD33" s="7">
        <f t="shared" si="277"/>
        <v>7.2</v>
      </c>
      <c r="GE33" s="791" t="str">
        <f>TEXT(GD33,"0.0")</f>
        <v>7.2</v>
      </c>
      <c r="GF33" s="10" t="str">
        <f t="shared" si="278"/>
        <v>B</v>
      </c>
      <c r="GG33" s="8">
        <f t="shared" si="279"/>
        <v>3</v>
      </c>
      <c r="GH33" s="8" t="str">
        <f t="shared" si="280"/>
        <v>3.0</v>
      </c>
      <c r="GI33" s="12">
        <v>2</v>
      </c>
      <c r="GJ33" s="110">
        <v>2</v>
      </c>
      <c r="GK33" s="365">
        <f t="shared" si="281"/>
        <v>20</v>
      </c>
      <c r="GL33" s="354">
        <f t="shared" si="282"/>
        <v>2.65</v>
      </c>
      <c r="GM33" s="355" t="str">
        <f t="shared" si="283"/>
        <v>2.65</v>
      </c>
      <c r="GN33" s="344" t="str">
        <f>IF(AND(GL33&lt;1),"Cảnh báo KQHT","Lên lớp")</f>
        <v>Lên lớp</v>
      </c>
      <c r="GO33" s="559">
        <f>CS33+GK33</f>
        <v>39</v>
      </c>
      <c r="GP33" s="354">
        <f>(CS33*CT33+GK33*GL33)/GO33</f>
        <v>2.6794871794871793</v>
      </c>
      <c r="GQ33" s="355" t="str">
        <f>TEXT(GP33,"0.00")</f>
        <v>2.68</v>
      </c>
      <c r="GR33" s="675">
        <f>GJ33+FY33+FN33+FC33+ER33+EG33+DV33+DK33+CR33+CG33+BV33+BK33+AZ33+AO33+AD33</f>
        <v>39</v>
      </c>
      <c r="GS33" s="789">
        <f>(GJ33*GD33+FY33*FS33+FN33*FH33+FC33*EW33+ER33*EL33+EG33*EA33+DV33*DP33+DK33*DE33+CR33*CL33+CG33*CA33+BV33*BP33+BK33*BE33+AZ33*AT33+AO33*AI33+AD33*X33)/GR33</f>
        <v>6.9846153846153838</v>
      </c>
      <c r="GT33" s="561">
        <f>(GJ33*GG33+FY33*FV33+FN33*FK33+FC33*EZ33+ER33*EO33+EG33*ED33+DV33*DS33+DK33*DH33+CR33*CO33+CG33*CD33+BV33*BS33+BK33*BH33+AZ33*AW33+AO33*AL33+AD33*AA33)/GR33</f>
        <v>2.6794871794871793</v>
      </c>
      <c r="GU33" s="678" t="str">
        <f>IF(AND(GT33&lt;1.2),"Cảnh báo KQHT","Lên lớp")</f>
        <v>Lên lớp</v>
      </c>
      <c r="GV33" s="113"/>
      <c r="GW33" s="706">
        <v>7.3</v>
      </c>
      <c r="GX33" s="420">
        <v>9</v>
      </c>
      <c r="GY33" s="420"/>
      <c r="GZ33" s="6">
        <f>ROUND((GW33*0.4+GX33*0.6),1)</f>
        <v>8.3000000000000007</v>
      </c>
      <c r="HA33" s="104">
        <f>ROUND(MAX((GW33*0.4+GX33*0.6),(GW33*0.4+GY33*0.6)),1)</f>
        <v>8.3000000000000007</v>
      </c>
      <c r="HB33" s="784" t="str">
        <f>TEXT(HA33,"0.0")</f>
        <v>8.3</v>
      </c>
      <c r="HC33" s="540" t="str">
        <f>IF(HA33&gt;=8.5,"A",IF(HA33&gt;=8,"B+",IF(HA33&gt;=7,"B",IF(HA33&gt;=6.5,"C+",IF(HA33&gt;=5.5,"C",IF(HA33&gt;=5,"D+",IF(HA33&gt;=4,"D","F")))))))</f>
        <v>B+</v>
      </c>
      <c r="HD33" s="539">
        <f>IF(HC33="A",4,IF(HC33="B+",3.5,IF(HC33="B",3,IF(HC33="C+",2.5,IF(HC33="C",2,IF(HC33="D+",1.5,IF(HC33="D",1,0)))))))</f>
        <v>3.5</v>
      </c>
      <c r="HE33" s="539" t="str">
        <f>TEXT(HD33,"0.0")</f>
        <v>3.5</v>
      </c>
      <c r="HF33" s="12">
        <v>2</v>
      </c>
      <c r="HG33" s="110">
        <v>2</v>
      </c>
      <c r="HH33" s="898">
        <v>5</v>
      </c>
      <c r="HI33" s="899">
        <v>0</v>
      </c>
      <c r="HJ33" s="699"/>
      <c r="HK33" s="6">
        <f>ROUND((HH33*0.4+HI33*0.6),1)</f>
        <v>2</v>
      </c>
      <c r="HL33" s="104">
        <f>ROUND(MAX((HH33*0.4+HI33*0.6),(HH33*0.4+HJ33*0.6)),1)</f>
        <v>2</v>
      </c>
      <c r="HM33" s="784" t="str">
        <f>TEXT(HL33,"0.0")</f>
        <v>2.0</v>
      </c>
      <c r="HN33" s="540" t="str">
        <f>IF(HL33&gt;=8.5,"A",IF(HL33&gt;=8,"B+",IF(HL33&gt;=7,"B",IF(HL33&gt;=6.5,"C+",IF(HL33&gt;=5.5,"C",IF(HL33&gt;=5,"D+",IF(HL33&gt;=4,"D","F")))))))</f>
        <v>F</v>
      </c>
      <c r="HO33" s="539">
        <f>IF(HN33="A",4,IF(HN33="B+",3.5,IF(HN33="B",3,IF(HN33="C+",2.5,IF(HN33="C",2,IF(HN33="D+",1.5,IF(HN33="D",1,0)))))))</f>
        <v>0</v>
      </c>
      <c r="HP33" s="539" t="str">
        <f>TEXT(HO33,"0.0")</f>
        <v>0.0</v>
      </c>
      <c r="HQ33" s="12">
        <v>3</v>
      </c>
      <c r="HR33" s="110"/>
      <c r="HS33" s="316">
        <v>7.8</v>
      </c>
      <c r="HT33" s="834">
        <v>8</v>
      </c>
      <c r="HU33" s="420"/>
      <c r="HV33" s="6">
        <f>ROUND((HS33*0.4+HT33*0.6),1)</f>
        <v>7.9</v>
      </c>
      <c r="HW33" s="104">
        <f>ROUND(MAX((HS33*0.4+HT33*0.6),(HS33*0.4+HU33*0.6)),1)</f>
        <v>7.9</v>
      </c>
      <c r="HX33" s="784" t="str">
        <f>TEXT(HW33,"0.0")</f>
        <v>7.9</v>
      </c>
      <c r="HY33" s="540" t="str">
        <f>IF(HW33&gt;=8.5,"A",IF(HW33&gt;=8,"B+",IF(HW33&gt;=7,"B",IF(HW33&gt;=6.5,"C+",IF(HW33&gt;=5.5,"C",IF(HW33&gt;=5,"D+",IF(HW33&gt;=4,"D","F")))))))</f>
        <v>B</v>
      </c>
      <c r="HZ33" s="539">
        <f>IF(HY33="A",4,IF(HY33="B+",3.5,IF(HY33="B",3,IF(HY33="C+",2.5,IF(HY33="C",2,IF(HY33="D+",1.5,IF(HY33="D",1,0)))))))</f>
        <v>3</v>
      </c>
      <c r="IA33" s="539" t="str">
        <f>TEXT(HZ33,"0.0")</f>
        <v>3.0</v>
      </c>
      <c r="IB33" s="12">
        <v>2</v>
      </c>
      <c r="IC33" s="110">
        <v>2</v>
      </c>
      <c r="ID33" s="706">
        <v>7.1</v>
      </c>
      <c r="IE33" s="420">
        <v>9</v>
      </c>
      <c r="IF33" s="420"/>
      <c r="IG33" s="6">
        <f>ROUND((ID33*0.4+IE33*0.6),1)</f>
        <v>8.1999999999999993</v>
      </c>
      <c r="IH33" s="104">
        <f>ROUND(MAX((ID33*0.4+IE33*0.6),(ID33*0.4+IF33*0.6)),1)</f>
        <v>8.1999999999999993</v>
      </c>
      <c r="II33" s="784" t="str">
        <f>TEXT(IH33,"0.0")</f>
        <v>8.2</v>
      </c>
      <c r="IJ33" s="540" t="str">
        <f>IF(IH33&gt;=8.5,"A",IF(IH33&gt;=8,"B+",IF(IH33&gt;=7,"B",IF(IH33&gt;=6.5,"C+",IF(IH33&gt;=5.5,"C",IF(IH33&gt;=5,"D+",IF(IH33&gt;=4,"D","F")))))))</f>
        <v>B+</v>
      </c>
      <c r="IK33" s="539">
        <f>IF(IJ33="A",4,IF(IJ33="B+",3.5,IF(IJ33="B",3,IF(IJ33="C+",2.5,IF(IJ33="C",2,IF(IJ33="D+",1.5,IF(IJ33="D",1,0)))))))</f>
        <v>3.5</v>
      </c>
      <c r="IL33" s="539" t="str">
        <f>TEXT(IK33,"0.0")</f>
        <v>3.5</v>
      </c>
      <c r="IM33" s="12">
        <v>4</v>
      </c>
      <c r="IN33" s="110">
        <v>4</v>
      </c>
      <c r="IO33" s="316">
        <v>7.6</v>
      </c>
      <c r="IP33" s="420">
        <v>7</v>
      </c>
      <c r="IQ33" s="420"/>
      <c r="IR33" s="6">
        <f>ROUND((IO33*0.4+IP33*0.6),1)</f>
        <v>7.2</v>
      </c>
      <c r="IS33" s="104">
        <f>ROUND(MAX((IO33*0.4+IP33*0.6),(IO33*0.4+IQ33*0.6)),1)</f>
        <v>7.2</v>
      </c>
      <c r="IT33" s="784" t="str">
        <f>TEXT(IS33,"0.0")</f>
        <v>7.2</v>
      </c>
      <c r="IU33" s="540" t="str">
        <f>IF(IS33&gt;=8.5,"A",IF(IS33&gt;=8,"B+",IF(IS33&gt;=7,"B",IF(IS33&gt;=6.5,"C+",IF(IS33&gt;=5.5,"C",IF(IS33&gt;=5,"D+",IF(IS33&gt;=4,"D","F")))))))</f>
        <v>B</v>
      </c>
      <c r="IV33" s="539">
        <f>IF(IU33="A",4,IF(IU33="B+",3.5,IF(IU33="B",3,IF(IU33="C+",2.5,IF(IU33="C",2,IF(IU33="D+",1.5,IF(IU33="D",1,0)))))))</f>
        <v>3</v>
      </c>
      <c r="IW33" s="539" t="str">
        <f>TEXT(IV33,"0.0")</f>
        <v>3.0</v>
      </c>
      <c r="IX33" s="12">
        <v>2</v>
      </c>
      <c r="IY33" s="110">
        <v>2</v>
      </c>
      <c r="IZ33" s="774"/>
      <c r="JA33" s="699"/>
      <c r="JB33" s="699"/>
      <c r="JC33" s="6">
        <f>ROUND((IZ33*0.4+JA33*0.6),1)</f>
        <v>0</v>
      </c>
      <c r="JD33" s="104">
        <f>ROUND(MAX((IZ33*0.4+JA33*0.6),(IZ33*0.4+JB33*0.6)),1)</f>
        <v>0</v>
      </c>
      <c r="JE33" s="784" t="str">
        <f>TEXT(JD33,"0.0")</f>
        <v>0.0</v>
      </c>
      <c r="JF33" s="540" t="str">
        <f>IF(JD33&gt;=8.5,"A",IF(JD33&gt;=8,"B+",IF(JD33&gt;=7,"B",IF(JD33&gt;=6.5,"C+",IF(JD33&gt;=5.5,"C",IF(JD33&gt;=5,"D+",IF(JD33&gt;=4,"D","F")))))))</f>
        <v>F</v>
      </c>
      <c r="JG33" s="539">
        <f>IF(JF33="A",4,IF(JF33="B+",3.5,IF(JF33="B",3,IF(JF33="C+",2.5,IF(JF33="C",2,IF(JF33="D+",1.5,IF(JF33="D",1,0)))))))</f>
        <v>0</v>
      </c>
      <c r="JH33" s="539" t="str">
        <f>TEXT(JG33,"0.0")</f>
        <v>0.0</v>
      </c>
      <c r="JI33" s="12">
        <v>2</v>
      </c>
      <c r="JJ33" s="110"/>
      <c r="JK33" s="316">
        <v>8.4</v>
      </c>
      <c r="JL33" s="420">
        <v>4</v>
      </c>
      <c r="JM33" s="420"/>
      <c r="JN33" s="6">
        <f>ROUND((JK33*0.4+JL33*0.6),1)</f>
        <v>5.8</v>
      </c>
      <c r="JO33" s="104">
        <f>ROUND(MAX((JK33*0.4+JL33*0.6),(JK33*0.4+JM33*0.6)),1)</f>
        <v>5.8</v>
      </c>
      <c r="JP33" s="784" t="str">
        <f>TEXT(JO33,"0.0")</f>
        <v>5.8</v>
      </c>
      <c r="JQ33" s="540" t="str">
        <f>IF(JO33&gt;=8.5,"A",IF(JO33&gt;=8,"B+",IF(JO33&gt;=7,"B",IF(JO33&gt;=6.5,"C+",IF(JO33&gt;=5.5,"C",IF(JO33&gt;=5,"D+",IF(JO33&gt;=4,"D","F")))))))</f>
        <v>C</v>
      </c>
      <c r="JR33" s="539">
        <f>IF(JQ33="A",4,IF(JQ33="B+",3.5,IF(JQ33="B",3,IF(JQ33="C+",2.5,IF(JQ33="C",2,IF(JQ33="D+",1.5,IF(JQ33="D",1,0)))))))</f>
        <v>2</v>
      </c>
      <c r="JS33" s="539" t="str">
        <f>TEXT(JR33,"0.0")</f>
        <v>2.0</v>
      </c>
      <c r="JT33" s="12">
        <v>3</v>
      </c>
      <c r="JU33" s="110">
        <v>3</v>
      </c>
      <c r="JV33" s="774"/>
      <c r="JW33" s="699"/>
      <c r="JX33" s="699"/>
      <c r="JY33" s="900">
        <f>ROUND((JV33*0.4+JW33*0.6),1)</f>
        <v>0</v>
      </c>
      <c r="JZ33" s="902">
        <f>ROUND(MAX((JV33*0.4+JW33*0.6),(JV33*0.4+JX33*0.6)),1)</f>
        <v>0</v>
      </c>
      <c r="KA33" s="904" t="str">
        <f>TEXT(JZ33,"0.0")</f>
        <v>0.0</v>
      </c>
      <c r="KB33" s="906" t="str">
        <f>IF(JZ33&gt;=8.5,"A",IF(JZ33&gt;=8,"B+",IF(JZ33&gt;=7,"B",IF(JZ33&gt;=6.5,"C+",IF(JZ33&gt;=5.5,"C",IF(JZ33&gt;=5,"D+",IF(JZ33&gt;=4,"D","F")))))))</f>
        <v>F</v>
      </c>
      <c r="KC33" s="908">
        <f>IF(KB33="A",4,IF(KB33="B+",3.5,IF(KB33="B",3,IF(KB33="C+",2.5,IF(KB33="C",2,IF(KB33="D+",1.5,IF(KB33="D",1,0)))))))</f>
        <v>0</v>
      </c>
      <c r="KD33" s="908" t="str">
        <f>TEXT(KC33,"0.0")</f>
        <v>0.0</v>
      </c>
      <c r="KE33" s="729">
        <v>2</v>
      </c>
      <c r="KF33" s="910"/>
      <c r="KG33" s="920">
        <f>HF33+HQ33+IB33+IM33+IX33+JI33+JT33+KE33</f>
        <v>20</v>
      </c>
      <c r="KH33" s="922">
        <f>(HD33*HF33+HO33*HQ33+HZ33*IB33+IK33*IM33+IV33*IX33+JG33*JI33+JR33*JT33+KC33*KE33)/KG33</f>
        <v>1.95</v>
      </c>
      <c r="KI33" s="924" t="str">
        <f>TEXT(KH33,"0.00")</f>
        <v>1.95</v>
      </c>
      <c r="KJ33" s="928" t="str">
        <f>IF(AND(KH33&lt;1),"Cảnh báo KQHT","Lên lớp")</f>
        <v>Lên lớp</v>
      </c>
      <c r="KK33" s="931">
        <f>GO33+KG33</f>
        <v>59</v>
      </c>
      <c r="KL33" s="922">
        <f>(CS33*CT33+GK33*GL33+KH33*KG33)/KK33</f>
        <v>2.4322033898305087</v>
      </c>
      <c r="KM33" s="924" t="str">
        <f>TEXT(KL33,"0.00")</f>
        <v>2.43</v>
      </c>
      <c r="KN33" s="932">
        <f>HG33+HR33+IC33+IN33+IY33+JJ33+JU33+KF33</f>
        <v>13</v>
      </c>
      <c r="KO33" s="840">
        <f xml:space="preserve"> (KF33*JZ33+JU33*JO33+JJ33*JD33+IY33*IS33+IN33*IH33+IC33*HW33+HR33*HL33+HG33*HA33)/KN33</f>
        <v>7.4615384615384617</v>
      </c>
      <c r="KP33" s="933">
        <f xml:space="preserve"> (HD33*HG33+HO33*HR33+HZ33*IC33+IK33*IN33+IV33*IY33+JG33*JJ33+JR33*JU33+KC33*KF33)/KN33</f>
        <v>3</v>
      </c>
      <c r="KQ33" s="934">
        <f>GR33+KN33</f>
        <v>52</v>
      </c>
      <c r="KR33" s="935">
        <f xml:space="preserve"> (KO33*KN33+GR33*GS33)/KQ33</f>
        <v>7.1038461538461535</v>
      </c>
      <c r="KS33" s="936">
        <f xml:space="preserve"> (GR33*GT33+KP33*KN33)/KQ33</f>
        <v>2.7596153846153846</v>
      </c>
      <c r="KT33" s="928" t="str">
        <f>IF(AND(KS33&lt;1.4),"Cảnh báo KQHT","Lên lớp")</f>
        <v>Lên lớp</v>
      </c>
      <c r="KU33" s="712"/>
      <c r="KV33" s="706"/>
      <c r="KW33" s="420"/>
      <c r="KX33" s="420"/>
      <c r="KY33" s="900">
        <f>ROUND((KV33*0.4+KW33*0.6),1)</f>
        <v>0</v>
      </c>
      <c r="KZ33" s="902">
        <f>ROUND(MAX((KV33*0.4+KW33*0.6),(KV33*0.4+KX33*0.6)),1)</f>
        <v>0</v>
      </c>
      <c r="LA33" s="904" t="str">
        <f>TEXT(KZ33,"0.0")</f>
        <v>0.0</v>
      </c>
      <c r="LB33" s="906" t="str">
        <f>IF(KZ33&gt;=8.5,"A",IF(KZ33&gt;=8,"B+",IF(KZ33&gt;=7,"B",IF(KZ33&gt;=6.5,"C+",IF(KZ33&gt;=5.5,"C",IF(KZ33&gt;=5,"D+",IF(KZ33&gt;=4,"D","F")))))))</f>
        <v>F</v>
      </c>
      <c r="LC33" s="908">
        <f>IF(LB33="A",4,IF(LB33="B+",3.5,IF(LB33="B",3,IF(LB33="C+",2.5,IF(LB33="C",2,IF(LB33="D+",1.5,IF(LB33="D",1,0)))))))</f>
        <v>0</v>
      </c>
      <c r="LD33" s="908" t="str">
        <f>TEXT(LC33,"0.0")</f>
        <v>0.0</v>
      </c>
      <c r="LE33" s="729"/>
      <c r="LF33" s="910"/>
      <c r="LG33" s="711"/>
      <c r="LH33" s="11"/>
      <c r="LI33" s="11"/>
      <c r="LJ33" s="11"/>
      <c r="LK33" s="11"/>
      <c r="LL33" s="11"/>
      <c r="LM33" s="11"/>
      <c r="LN33" s="11"/>
      <c r="LO33" s="11"/>
      <c r="LP33" s="11"/>
      <c r="LQ33" s="712"/>
      <c r="LR33" s="711"/>
      <c r="LS33" s="11"/>
      <c r="LT33" s="11"/>
      <c r="LU33" s="11"/>
      <c r="LV33" s="11"/>
      <c r="LW33" s="11"/>
      <c r="LX33" s="11"/>
      <c r="LY33" s="11"/>
      <c r="LZ33" s="11"/>
      <c r="MA33" s="11"/>
      <c r="MB33" s="712"/>
      <c r="MC33" s="711"/>
      <c r="MD33" s="11"/>
      <c r="ME33" s="11"/>
      <c r="MF33" s="11"/>
      <c r="MG33" s="11"/>
      <c r="MH33" s="11"/>
      <c r="MI33" s="11"/>
      <c r="MJ33" s="11"/>
      <c r="MK33" s="11"/>
      <c r="ML33" s="11"/>
      <c r="MM33" s="712"/>
      <c r="MN33" s="706"/>
      <c r="MO33" s="420"/>
      <c r="MP33" s="420"/>
      <c r="MQ33" s="900">
        <f>ROUND((MN33*0.4+MO33*0.6),1)</f>
        <v>0</v>
      </c>
      <c r="MR33" s="902">
        <f>ROUND(MAX((MN33*0.4+MO33*0.6),(MN33*0.4+MP33*0.6)),1)</f>
        <v>0</v>
      </c>
      <c r="MS33" s="904" t="str">
        <f>TEXT(MR33,"0.0")</f>
        <v>0.0</v>
      </c>
      <c r="MT33" s="906" t="str">
        <f>IF(MR33&gt;=8.5,"A",IF(MR33&gt;=8,"B+",IF(MR33&gt;=7,"B",IF(MR33&gt;=6.5,"C+",IF(MR33&gt;=5.5,"C",IF(MR33&gt;=5,"D+",IF(MR33&gt;=4,"D","F")))))))</f>
        <v>F</v>
      </c>
      <c r="MU33" s="908">
        <f>IF(MT33="A",4,IF(MT33="B+",3.5,IF(MT33="B",3,IF(MT33="C+",2.5,IF(MT33="C",2,IF(MT33="D+",1.5,IF(MT33="D",1,0)))))))</f>
        <v>0</v>
      </c>
      <c r="MV33" s="908" t="str">
        <f>TEXT(MU33,"0.0")</f>
        <v>0.0</v>
      </c>
      <c r="MW33" s="729"/>
      <c r="MX33" s="910"/>
      <c r="MY33" s="711"/>
      <c r="MZ33" s="11"/>
      <c r="NA33" s="11"/>
      <c r="NB33" s="11"/>
      <c r="NC33" s="11"/>
      <c r="ND33" s="11"/>
      <c r="NE33" s="11"/>
      <c r="NF33" s="11"/>
      <c r="NG33" s="11"/>
      <c r="NH33" s="11"/>
      <c r="NI33" s="712"/>
    </row>
    <row r="34" spans="1:373" ht="21.75" customHeight="1" x14ac:dyDescent="0.25">
      <c r="A34" s="625">
        <v>30</v>
      </c>
      <c r="B34" s="625" t="s">
        <v>471</v>
      </c>
      <c r="C34" s="636" t="s">
        <v>719</v>
      </c>
      <c r="D34" s="637" t="s">
        <v>720</v>
      </c>
      <c r="E34" s="638" t="s">
        <v>478</v>
      </c>
      <c r="F34" s="470" t="s">
        <v>1216</v>
      </c>
      <c r="G34" s="35">
        <v>36895</v>
      </c>
      <c r="H34" s="21" t="s">
        <v>721</v>
      </c>
      <c r="I34" s="215" t="s">
        <v>190</v>
      </c>
      <c r="J34" s="118"/>
      <c r="K34" s="237"/>
      <c r="L34" s="10" t="str">
        <f t="shared" ref="L34:L41" si="287">IF(J34&gt;=8.5,"A",IF(J34&gt;=8,"B+",IF(J34&gt;=7,"B",IF(J34&gt;=6.5,"C+",IF(J34&gt;=5.5,"C",IF(J34&gt;=5,"D+",IF(J34&gt;=4,"D","F")))))))</f>
        <v>F</v>
      </c>
      <c r="M34" s="8">
        <f t="shared" ref="M34:M41" si="288">IF(L34="A",4,IF(L34="B+",3.5,IF(L34="B",3,IF(L34="C+",2.5,IF(L34="C",2,IF(L34="D+",1.5,IF(L34="D",1,0)))))))</f>
        <v>0</v>
      </c>
      <c r="N34" s="208" t="str">
        <f t="shared" ref="N34:N41" si="289">TEXT(M34,"0.0")</f>
        <v>0.0</v>
      </c>
      <c r="O34" s="257">
        <v>7.1</v>
      </c>
      <c r="P34" s="237"/>
      <c r="Q34" s="10" t="str">
        <f t="shared" si="284"/>
        <v>B</v>
      </c>
      <c r="R34" s="8">
        <f t="shared" si="285"/>
        <v>3</v>
      </c>
      <c r="S34" s="208" t="str">
        <f t="shared" si="286"/>
        <v>3.0</v>
      </c>
      <c r="T34" s="313"/>
      <c r="U34" s="244"/>
      <c r="V34" s="20"/>
      <c r="W34" s="6">
        <f t="shared" ref="W34:W41" si="290">ROUND((T34*0.4+U34*0.6),1)</f>
        <v>0</v>
      </c>
      <c r="X34" s="7">
        <f t="shared" ref="X34:X41" si="291">ROUND(MAX((T34*0.4+U34*0.6),(T34*0.4+V34*0.6)),1)</f>
        <v>0</v>
      </c>
      <c r="Y34" s="104"/>
      <c r="Z34" s="10" t="str">
        <f t="shared" ref="Z34:Z41" si="292">IF(X34&gt;=8.5,"A",IF(X34&gt;=8,"B+",IF(X34&gt;=7,"B",IF(X34&gt;=6.5,"C+",IF(X34&gt;=5.5,"C",IF(X34&gt;=5,"D+",IF(X34&gt;=4,"D","F")))))))</f>
        <v>F</v>
      </c>
      <c r="AA34" s="8">
        <f t="shared" ref="AA34:AA41" si="293">IF(Z34="A",4,IF(Z34="B+",3.5,IF(Z34="B",3,IF(Z34="C+",2.5,IF(Z34="C",2,IF(Z34="D+",1.5,IF(Z34="D",1,0)))))))</f>
        <v>0</v>
      </c>
      <c r="AB34" s="8" t="str">
        <f t="shared" ref="AB34:AB41" si="294">TEXT(AA34,"0.0")</f>
        <v>0.0</v>
      </c>
      <c r="AC34" s="20"/>
      <c r="AD34" s="113"/>
      <c r="AE34" s="293">
        <v>5</v>
      </c>
      <c r="AF34" s="417"/>
      <c r="AG34" s="427"/>
      <c r="AH34" s="6">
        <f t="shared" ref="AH34:AH41" si="295">ROUND((AE34*0.4+AF34*0.6),1)</f>
        <v>2</v>
      </c>
      <c r="AI34" s="7">
        <f t="shared" ref="AI34:AI41" si="296">ROUND(MAX((AE34*0.4+AF34*0.6),(AE34*0.4+AG34*0.6)),1)</f>
        <v>2</v>
      </c>
      <c r="AJ34" s="104"/>
      <c r="AK34" s="10" t="str">
        <f t="shared" ref="AK34:AK41" si="297">IF(AI34&gt;=8.5,"A",IF(AI34&gt;=8,"B+",IF(AI34&gt;=7,"B",IF(AI34&gt;=6.5,"C+",IF(AI34&gt;=5.5,"C",IF(AI34&gt;=5,"D+",IF(AI34&gt;=4,"D","F")))))))</f>
        <v>F</v>
      </c>
      <c r="AL34" s="8">
        <f t="shared" ref="AL34:AL41" si="298">IF(AK34="A",4,IF(AK34="B+",3.5,IF(AK34="B",3,IF(AK34="C+",2.5,IF(AK34="C",2,IF(AK34="D+",1.5,IF(AK34="D",1,0)))))))</f>
        <v>0</v>
      </c>
      <c r="AM34" s="8" t="str">
        <f t="shared" ref="AM34:AM41" si="299">TEXT(AL34,"0.0")</f>
        <v>0.0</v>
      </c>
      <c r="AN34" s="12">
        <v>3</v>
      </c>
      <c r="AO34" s="288"/>
      <c r="AP34" s="265">
        <v>3.3</v>
      </c>
      <c r="AQ34" s="244"/>
      <c r="AR34" s="244"/>
      <c r="AS34" s="6">
        <f t="shared" ref="AS34:AS41" si="300">ROUND((AP34*0.4+AQ34*0.6),1)</f>
        <v>1.3</v>
      </c>
      <c r="AT34" s="7">
        <f t="shared" ref="AT34:AT41" si="301">ROUND(MAX((AP34*0.4+AQ34*0.6),(AP34*0.4+AR34*0.6)),1)</f>
        <v>1.3</v>
      </c>
      <c r="AU34" s="104"/>
      <c r="AV34" s="10" t="str">
        <f t="shared" ref="AV34:AV41" si="302">IF(AT34&gt;=8.5,"A",IF(AT34&gt;=8,"B+",IF(AT34&gt;=7,"B",IF(AT34&gt;=6.5,"C+",IF(AT34&gt;=5.5,"C",IF(AT34&gt;=5,"D+",IF(AT34&gt;=4,"D","F")))))))</f>
        <v>F</v>
      </c>
      <c r="AW34" s="8">
        <f t="shared" ref="AW34:AW41" si="303">IF(AV34="A",4,IF(AV34="B+",3.5,IF(AV34="B",3,IF(AV34="C+",2.5,IF(AV34="C",2,IF(AV34="D+",1.5,IF(AV34="D",1,0)))))))</f>
        <v>0</v>
      </c>
      <c r="AX34" s="8" t="str">
        <f t="shared" ref="AX34:AX41" si="304">TEXT(AW34,"0.0")</f>
        <v>0.0</v>
      </c>
      <c r="AY34" s="12">
        <v>4</v>
      </c>
      <c r="AZ34" s="113"/>
      <c r="BA34" s="285"/>
      <c r="BB34" s="244"/>
      <c r="BC34" s="244"/>
      <c r="BD34" s="6">
        <f t="shared" ref="BD34:BD41" si="305">ROUND((BA34*0.4+BB34*0.6),1)</f>
        <v>0</v>
      </c>
      <c r="BE34" s="7">
        <f t="shared" ref="BE34:BE41" si="306">ROUND(MAX((BA34*0.4+BB34*0.6),(BA34*0.4+BC34*0.6)),1)</f>
        <v>0</v>
      </c>
      <c r="BF34" s="104"/>
      <c r="BG34" s="10" t="str">
        <f t="shared" ref="BG34:BG41" si="307">IF(BE34&gt;=8.5,"A",IF(BE34&gt;=8,"B+",IF(BE34&gt;=7,"B",IF(BE34&gt;=6.5,"C+",IF(BE34&gt;=5.5,"C",IF(BE34&gt;=5,"D+",IF(BE34&gt;=4,"D","F")))))))</f>
        <v>F</v>
      </c>
      <c r="BH34" s="8">
        <f t="shared" ref="BH34:BH41" si="308">IF(BG34="A",4,IF(BG34="B+",3.5,IF(BG34="B",3,IF(BG34="C+",2.5,IF(BG34="C",2,IF(BG34="D+",1.5,IF(BG34="D",1,0)))))))</f>
        <v>0</v>
      </c>
      <c r="BI34" s="8" t="str">
        <f t="shared" ref="BI34:BI41" si="309">TEXT(BH34,"0.0")</f>
        <v>0.0</v>
      </c>
      <c r="BJ34" s="183">
        <v>3</v>
      </c>
      <c r="BK34" s="113"/>
      <c r="BL34" s="305"/>
      <c r="BM34" s="334"/>
      <c r="BN34" s="334"/>
      <c r="BO34" s="6">
        <f t="shared" ref="BO34:BO41" si="310">ROUND((BL34*0.4+BM34*0.6),1)</f>
        <v>0</v>
      </c>
      <c r="BP34" s="7">
        <f t="shared" ref="BP34:BP41" si="311">ROUND(MAX((BL34*0.4+BM34*0.6),(BL34*0.4+BN34*0.6)),1)</f>
        <v>0</v>
      </c>
      <c r="BQ34" s="104"/>
      <c r="BR34" s="10" t="str">
        <f t="shared" ref="BR34:BR41" si="312">IF(BP34&gt;=8.5,"A",IF(BP34&gt;=8,"B+",IF(BP34&gt;=7,"B",IF(BP34&gt;=6.5,"C+",IF(BP34&gt;=5.5,"C",IF(BP34&gt;=5,"D+",IF(BP34&gt;=4,"D","F")))))))</f>
        <v>F</v>
      </c>
      <c r="BS34" s="8">
        <f t="shared" ref="BS34:BS41" si="313">IF(BR34="A",4,IF(BR34="B+",3.5,IF(BR34="B",3,IF(BR34="C+",2.5,IF(BR34="C",2,IF(BR34="D+",1.5,IF(BR34="D",1,0)))))))</f>
        <v>0</v>
      </c>
      <c r="BT34" s="8" t="str">
        <f t="shared" ref="BT34:BT41" si="314">TEXT(BS34,"0.0")</f>
        <v>0.0</v>
      </c>
      <c r="BU34" s="20"/>
      <c r="BV34" s="288"/>
      <c r="BW34" s="243">
        <v>6.7</v>
      </c>
      <c r="BX34" s="334">
        <v>9</v>
      </c>
      <c r="BY34" s="334"/>
      <c r="BZ34" s="6">
        <f t="shared" ref="BZ34:BZ41" si="315">ROUND((BW34*0.4+BX34*0.6),1)</f>
        <v>8.1</v>
      </c>
      <c r="CA34" s="7">
        <f t="shared" ref="CA34:CA41" si="316">ROUND(MAX((BW34*0.4+BX34*0.6),(BW34*0.4+BY34*0.6)),1)</f>
        <v>8.1</v>
      </c>
      <c r="CB34" s="104"/>
      <c r="CC34" s="10" t="str">
        <f t="shared" ref="CC34:CC41" si="317">IF(CA34&gt;=8.5,"A",IF(CA34&gt;=8,"B+",IF(CA34&gt;=7,"B",IF(CA34&gt;=6.5,"C+",IF(CA34&gt;=5.5,"C",IF(CA34&gt;=5,"D+",IF(CA34&gt;=4,"D","F")))))))</f>
        <v>B+</v>
      </c>
      <c r="CD34" s="8">
        <f t="shared" ref="CD34:CD41" si="318">IF(CC34="A",4,IF(CC34="B+",3.5,IF(CC34="B",3,IF(CC34="C+",2.5,IF(CC34="C",2,IF(CC34="D+",1.5,IF(CC34="D",1,0)))))))</f>
        <v>3.5</v>
      </c>
      <c r="CE34" s="8" t="str">
        <f t="shared" ref="CE34:CE41" si="319">TEXT(CD34,"0.0")</f>
        <v>3.5</v>
      </c>
      <c r="CF34" s="12">
        <v>2</v>
      </c>
      <c r="CG34" s="110">
        <v>2</v>
      </c>
      <c r="CH34" s="332">
        <v>3</v>
      </c>
      <c r="CI34" s="334"/>
      <c r="CJ34" s="334"/>
      <c r="CK34" s="6">
        <f t="shared" ref="CK34:CK41" si="320">ROUND((CH34*0.4+CI34*0.6),1)</f>
        <v>1.2</v>
      </c>
      <c r="CL34" s="7">
        <f t="shared" ref="CL34:CL41" si="321">ROUND(MAX((CH34*0.4+CI34*0.6),(CH34*0.4+CJ34*0.6)),1)</f>
        <v>1.2</v>
      </c>
      <c r="CM34" s="104"/>
      <c r="CN34" s="10" t="str">
        <f t="shared" ref="CN34:CN41" si="322">IF(CL34&gt;=8.5,"A",IF(CL34&gt;=8,"B+",IF(CL34&gt;=7,"B",IF(CL34&gt;=6.5,"C+",IF(CL34&gt;=5.5,"C",IF(CL34&gt;=5,"D+",IF(CL34&gt;=4,"D","F")))))))</f>
        <v>F</v>
      </c>
      <c r="CO34" s="8">
        <f t="shared" ref="CO34:CO41" si="323">IF(CN34="A",4,IF(CN34="B+",3.5,IF(CN34="B",3,IF(CN34="C+",2.5,IF(CN34="C",2,IF(CN34="D+",1.5,IF(CN34="D",1,0)))))))</f>
        <v>0</v>
      </c>
      <c r="CP34" s="8" t="str">
        <f t="shared" ref="CP34:CP41" si="324">TEXT(CO34,"0.0")</f>
        <v>0.0</v>
      </c>
      <c r="CQ34" s="12">
        <v>3</v>
      </c>
      <c r="CR34" s="110"/>
      <c r="CS34" s="365">
        <f t="shared" ref="CS34:CS41" si="325">AC34+AN34+AY34+BJ34+BU34+CF34+CQ34</f>
        <v>15</v>
      </c>
      <c r="CT34" s="363">
        <f t="shared" ref="CT34:CT41" si="326">(AA34*AC34+AL34*AN34+AW34*AY34+BH34*BJ34+BS34*BU34+CD34*CF34+CO34*CQ34)/CS34</f>
        <v>0.46666666666666667</v>
      </c>
      <c r="CU34" s="355" t="str">
        <f t="shared" ref="CU34:CU41" si="327">TEXT(CT34,"0.00")</f>
        <v>0.47</v>
      </c>
      <c r="CV34" s="442" t="str">
        <f t="shared" ref="CV34:CV41" si="328">IF(AND(CT34&lt;0.8),"Cảnh báo KQHT","Lên lớp")</f>
        <v>Cảnh báo KQHT</v>
      </c>
      <c r="CW34" s="357">
        <f t="shared" ref="CW34:CW41" si="329">AD34+AO34+AZ34+BK34+BV34+CG34+CR34</f>
        <v>2</v>
      </c>
      <c r="CX34" s="358">
        <f t="shared" ref="CX34:CX41" si="330" xml:space="preserve"> (AA34*AD34+AL34*AO34+AW34*AZ34+BH34*BK34+BS34*BV34+CD34*CG34+CO34*CR34)/CW34</f>
        <v>3.5</v>
      </c>
      <c r="CY34" s="356" t="str">
        <f t="shared" ref="CY34:CY41" si="331">IF(AND(CX34&lt;1.2),"Cảnh báo KQHT","Lên lớp")</f>
        <v>Lên lớp</v>
      </c>
      <c r="CZ34" s="481" t="s">
        <v>389</v>
      </c>
      <c r="DA34" s="285"/>
      <c r="DB34" s="244"/>
      <c r="DC34" s="244"/>
      <c r="DD34" s="6">
        <f t="shared" si="241"/>
        <v>0</v>
      </c>
      <c r="DE34" s="7">
        <f t="shared" si="242"/>
        <v>0</v>
      </c>
      <c r="DF34" s="104"/>
      <c r="DG34" s="10" t="str">
        <f t="shared" si="243"/>
        <v>F</v>
      </c>
      <c r="DH34" s="8">
        <f t="shared" si="244"/>
        <v>0</v>
      </c>
      <c r="DI34" s="8" t="str">
        <f t="shared" si="245"/>
        <v>0.0</v>
      </c>
      <c r="DJ34" s="12">
        <v>4</v>
      </c>
      <c r="DK34" s="110"/>
      <c r="DL34" s="248">
        <v>0</v>
      </c>
      <c r="DM34" s="334"/>
      <c r="DN34" s="334"/>
      <c r="DO34" s="6">
        <f t="shared" si="246"/>
        <v>0</v>
      </c>
      <c r="DP34" s="7">
        <f t="shared" si="247"/>
        <v>0</v>
      </c>
      <c r="DQ34" s="104"/>
      <c r="DR34" s="10" t="str">
        <f t="shared" si="248"/>
        <v>F</v>
      </c>
      <c r="DS34" s="8">
        <f t="shared" si="249"/>
        <v>0</v>
      </c>
      <c r="DT34" s="8" t="str">
        <f t="shared" si="250"/>
        <v>0.0</v>
      </c>
      <c r="DU34" s="12">
        <v>2</v>
      </c>
      <c r="DV34" s="110"/>
      <c r="DW34" s="243"/>
      <c r="DX34" s="244"/>
      <c r="DY34" s="244"/>
      <c r="DZ34" s="6">
        <f t="shared" si="251"/>
        <v>0</v>
      </c>
      <c r="EA34" s="7">
        <f t="shared" si="252"/>
        <v>0</v>
      </c>
      <c r="EB34" s="104"/>
      <c r="EC34" s="10" t="str">
        <f t="shared" si="253"/>
        <v>F</v>
      </c>
      <c r="ED34" s="8">
        <f t="shared" si="254"/>
        <v>0</v>
      </c>
      <c r="EE34" s="8" t="str">
        <f t="shared" si="255"/>
        <v>0.0</v>
      </c>
      <c r="EF34" s="12">
        <v>2</v>
      </c>
      <c r="EG34" s="110"/>
      <c r="EH34" s="243"/>
      <c r="EI34" s="244"/>
      <c r="EJ34" s="244"/>
      <c r="EK34" s="6">
        <f t="shared" si="256"/>
        <v>0</v>
      </c>
      <c r="EL34" s="7">
        <f t="shared" si="257"/>
        <v>0</v>
      </c>
      <c r="EM34" s="104"/>
      <c r="EN34" s="10" t="str">
        <f t="shared" si="258"/>
        <v>F</v>
      </c>
      <c r="EO34" s="8">
        <f t="shared" si="259"/>
        <v>0</v>
      </c>
      <c r="EP34" s="8" t="str">
        <f t="shared" si="260"/>
        <v>0.0</v>
      </c>
      <c r="EQ34" s="12">
        <v>4</v>
      </c>
      <c r="ER34" s="110"/>
      <c r="ES34" s="287">
        <v>0</v>
      </c>
      <c r="ET34" s="244"/>
      <c r="EU34" s="244"/>
      <c r="EV34" s="6">
        <f t="shared" si="261"/>
        <v>0</v>
      </c>
      <c r="EW34" s="7">
        <f t="shared" si="262"/>
        <v>0</v>
      </c>
      <c r="EX34" s="104"/>
      <c r="EY34" s="10" t="str">
        <f t="shared" si="263"/>
        <v>F</v>
      </c>
      <c r="EZ34" s="8">
        <f t="shared" si="264"/>
        <v>0</v>
      </c>
      <c r="FA34" s="8" t="str">
        <f t="shared" si="265"/>
        <v>0.0</v>
      </c>
      <c r="FB34" s="12">
        <v>2</v>
      </c>
      <c r="FC34" s="110"/>
      <c r="FD34" s="243"/>
      <c r="FE34" s="334"/>
      <c r="FF34" s="20"/>
      <c r="FG34" s="6">
        <f t="shared" si="266"/>
        <v>0</v>
      </c>
      <c r="FH34" s="7">
        <f t="shared" si="267"/>
        <v>0</v>
      </c>
      <c r="FI34" s="104"/>
      <c r="FJ34" s="10" t="str">
        <f t="shared" si="268"/>
        <v>F</v>
      </c>
      <c r="FK34" s="8">
        <f t="shared" si="269"/>
        <v>0</v>
      </c>
      <c r="FL34" s="8" t="str">
        <f t="shared" si="270"/>
        <v>0.0</v>
      </c>
      <c r="FM34" s="12">
        <v>2</v>
      </c>
      <c r="FN34" s="110"/>
      <c r="FO34" s="243"/>
      <c r="FP34" s="244"/>
      <c r="FQ34" s="244"/>
      <c r="FR34" s="6">
        <f t="shared" si="271"/>
        <v>0</v>
      </c>
      <c r="FS34" s="7">
        <f t="shared" si="272"/>
        <v>0</v>
      </c>
      <c r="FT34" s="104"/>
      <c r="FU34" s="10" t="str">
        <f t="shared" si="273"/>
        <v>F</v>
      </c>
      <c r="FV34" s="8">
        <f t="shared" si="274"/>
        <v>0</v>
      </c>
      <c r="FW34" s="8" t="str">
        <f t="shared" si="275"/>
        <v>0.0</v>
      </c>
      <c r="FX34" s="12">
        <v>2</v>
      </c>
      <c r="FY34" s="110"/>
      <c r="FZ34" s="287">
        <v>0</v>
      </c>
      <c r="GA34" s="244"/>
      <c r="GB34" s="244"/>
      <c r="GC34" s="6">
        <f t="shared" si="276"/>
        <v>0</v>
      </c>
      <c r="GD34" s="7">
        <f t="shared" si="277"/>
        <v>0</v>
      </c>
      <c r="GE34" s="104"/>
      <c r="GF34" s="10" t="str">
        <f t="shared" si="278"/>
        <v>F</v>
      </c>
      <c r="GG34" s="8">
        <f t="shared" si="279"/>
        <v>0</v>
      </c>
      <c r="GH34" s="8" t="str">
        <f t="shared" si="280"/>
        <v>0.0</v>
      </c>
      <c r="GI34" s="12">
        <v>2</v>
      </c>
      <c r="GJ34" s="110"/>
      <c r="GK34" s="365">
        <f t="shared" si="281"/>
        <v>20</v>
      </c>
      <c r="GL34" s="354">
        <f t="shared" si="282"/>
        <v>0</v>
      </c>
      <c r="GM34" s="355" t="str">
        <f t="shared" si="283"/>
        <v>0.00</v>
      </c>
      <c r="GN34" s="20"/>
      <c r="GO34" s="20"/>
      <c r="GP34" s="20"/>
      <c r="GQ34" s="20"/>
      <c r="GR34" s="20"/>
      <c r="GS34" s="20"/>
      <c r="GT34" s="20"/>
      <c r="GU34" s="20"/>
      <c r="GV34" s="113"/>
    </row>
    <row r="35" spans="1:373" ht="21.75" customHeight="1" x14ac:dyDescent="0.25">
      <c r="A35" s="625">
        <v>32</v>
      </c>
      <c r="B35" s="625" t="s">
        <v>471</v>
      </c>
      <c r="C35" s="636" t="s">
        <v>722</v>
      </c>
      <c r="D35" s="637" t="s">
        <v>723</v>
      </c>
      <c r="E35" s="638" t="s">
        <v>724</v>
      </c>
      <c r="F35" s="584" t="s">
        <v>1216</v>
      </c>
      <c r="G35" s="228">
        <v>37252</v>
      </c>
      <c r="H35" s="229" t="s">
        <v>721</v>
      </c>
      <c r="I35" s="230" t="s">
        <v>190</v>
      </c>
      <c r="J35" s="260"/>
      <c r="K35" s="281"/>
      <c r="L35" s="10" t="str">
        <f t="shared" si="287"/>
        <v>F</v>
      </c>
      <c r="M35" s="8">
        <f t="shared" si="288"/>
        <v>0</v>
      </c>
      <c r="N35" s="208" t="str">
        <f t="shared" si="289"/>
        <v>0.0</v>
      </c>
      <c r="O35" s="258">
        <v>6.6</v>
      </c>
      <c r="P35" s="281"/>
      <c r="Q35" s="177" t="str">
        <f t="shared" si="284"/>
        <v>C+</v>
      </c>
      <c r="R35" s="182">
        <f t="shared" si="285"/>
        <v>2.5</v>
      </c>
      <c r="S35" s="231" t="str">
        <f t="shared" si="286"/>
        <v>2.5</v>
      </c>
      <c r="T35" s="275"/>
      <c r="U35" s="245"/>
      <c r="V35" s="45"/>
      <c r="W35" s="6">
        <f t="shared" si="290"/>
        <v>0</v>
      </c>
      <c r="X35" s="7">
        <f t="shared" si="291"/>
        <v>0</v>
      </c>
      <c r="Y35" s="104"/>
      <c r="Z35" s="10" t="str">
        <f t="shared" si="292"/>
        <v>F</v>
      </c>
      <c r="AA35" s="8">
        <f t="shared" si="293"/>
        <v>0</v>
      </c>
      <c r="AB35" s="8" t="str">
        <f t="shared" si="294"/>
        <v>0.0</v>
      </c>
      <c r="AC35" s="45"/>
      <c r="AD35" s="185"/>
      <c r="AE35" s="419">
        <v>1</v>
      </c>
      <c r="AF35" s="45"/>
      <c r="AG35" s="45"/>
      <c r="AH35" s="6">
        <f t="shared" si="295"/>
        <v>0.4</v>
      </c>
      <c r="AI35" s="7">
        <f t="shared" si="296"/>
        <v>0.4</v>
      </c>
      <c r="AJ35" s="104"/>
      <c r="AK35" s="10" t="str">
        <f t="shared" si="297"/>
        <v>F</v>
      </c>
      <c r="AL35" s="8">
        <f t="shared" si="298"/>
        <v>0</v>
      </c>
      <c r="AM35" s="8" t="str">
        <f t="shared" si="299"/>
        <v>0.0</v>
      </c>
      <c r="AN35" s="12">
        <v>3</v>
      </c>
      <c r="AO35" s="289"/>
      <c r="AP35" s="265">
        <v>0</v>
      </c>
      <c r="AQ35" s="244"/>
      <c r="AR35" s="244"/>
      <c r="AS35" s="6">
        <f t="shared" si="300"/>
        <v>0</v>
      </c>
      <c r="AT35" s="7">
        <f t="shared" si="301"/>
        <v>0</v>
      </c>
      <c r="AU35" s="104"/>
      <c r="AV35" s="10" t="str">
        <f t="shared" si="302"/>
        <v>F</v>
      </c>
      <c r="AW35" s="8">
        <f t="shared" si="303"/>
        <v>0</v>
      </c>
      <c r="AX35" s="8" t="str">
        <f t="shared" si="304"/>
        <v>0.0</v>
      </c>
      <c r="AY35" s="12">
        <v>4</v>
      </c>
      <c r="AZ35" s="113"/>
      <c r="BA35" s="286"/>
      <c r="BB35" s="245"/>
      <c r="BC35" s="245"/>
      <c r="BD35" s="6">
        <f t="shared" si="305"/>
        <v>0</v>
      </c>
      <c r="BE35" s="7">
        <f t="shared" si="306"/>
        <v>0</v>
      </c>
      <c r="BF35" s="104"/>
      <c r="BG35" s="10" t="str">
        <f t="shared" si="307"/>
        <v>F</v>
      </c>
      <c r="BH35" s="8">
        <f t="shared" si="308"/>
        <v>0</v>
      </c>
      <c r="BI35" s="8" t="str">
        <f t="shared" si="309"/>
        <v>0.0</v>
      </c>
      <c r="BJ35" s="183">
        <v>3</v>
      </c>
      <c r="BK35" s="185"/>
      <c r="BL35" s="306"/>
      <c r="BM35" s="335"/>
      <c r="BN35" s="335"/>
      <c r="BO35" s="6">
        <f t="shared" si="310"/>
        <v>0</v>
      </c>
      <c r="BP35" s="7">
        <f t="shared" si="311"/>
        <v>0</v>
      </c>
      <c r="BQ35" s="104"/>
      <c r="BR35" s="10" t="str">
        <f t="shared" si="312"/>
        <v>F</v>
      </c>
      <c r="BS35" s="8">
        <f t="shared" si="313"/>
        <v>0</v>
      </c>
      <c r="BT35" s="8" t="str">
        <f t="shared" si="314"/>
        <v>0.0</v>
      </c>
      <c r="BU35" s="45"/>
      <c r="BV35" s="289"/>
      <c r="BW35" s="243">
        <v>6.7</v>
      </c>
      <c r="BX35" s="334">
        <v>9</v>
      </c>
      <c r="BY35" s="334"/>
      <c r="BZ35" s="6">
        <f t="shared" si="315"/>
        <v>8.1</v>
      </c>
      <c r="CA35" s="7">
        <f t="shared" si="316"/>
        <v>8.1</v>
      </c>
      <c r="CB35" s="104"/>
      <c r="CC35" s="10" t="str">
        <f t="shared" si="317"/>
        <v>B+</v>
      </c>
      <c r="CD35" s="8">
        <f t="shared" si="318"/>
        <v>3.5</v>
      </c>
      <c r="CE35" s="8" t="str">
        <f t="shared" si="319"/>
        <v>3.5</v>
      </c>
      <c r="CF35" s="12">
        <v>2</v>
      </c>
      <c r="CG35" s="110">
        <v>2</v>
      </c>
      <c r="CH35" s="332">
        <v>3</v>
      </c>
      <c r="CI35" s="334"/>
      <c r="CJ35" s="334"/>
      <c r="CK35" s="6">
        <f t="shared" si="320"/>
        <v>1.2</v>
      </c>
      <c r="CL35" s="7">
        <f t="shared" si="321"/>
        <v>1.2</v>
      </c>
      <c r="CM35" s="104"/>
      <c r="CN35" s="10" t="str">
        <f t="shared" si="322"/>
        <v>F</v>
      </c>
      <c r="CO35" s="8">
        <f t="shared" si="323"/>
        <v>0</v>
      </c>
      <c r="CP35" s="8" t="str">
        <f t="shared" si="324"/>
        <v>0.0</v>
      </c>
      <c r="CQ35" s="12">
        <v>3</v>
      </c>
      <c r="CR35" s="110"/>
      <c r="CS35" s="365">
        <f t="shared" si="325"/>
        <v>15</v>
      </c>
      <c r="CT35" s="363">
        <f t="shared" si="326"/>
        <v>0.46666666666666667</v>
      </c>
      <c r="CU35" s="355" t="str">
        <f t="shared" si="327"/>
        <v>0.47</v>
      </c>
      <c r="CV35" s="442" t="str">
        <f t="shared" si="328"/>
        <v>Cảnh báo KQHT</v>
      </c>
      <c r="CW35" s="357">
        <f t="shared" si="329"/>
        <v>2</v>
      </c>
      <c r="CX35" s="358">
        <f t="shared" si="330"/>
        <v>3.5</v>
      </c>
      <c r="CY35" s="356" t="str">
        <f t="shared" si="331"/>
        <v>Lên lớp</v>
      </c>
      <c r="CZ35" s="481" t="s">
        <v>389</v>
      </c>
      <c r="DA35" s="290"/>
      <c r="DB35" s="246"/>
      <c r="DC35" s="246"/>
      <c r="DD35" s="239">
        <f t="shared" si="241"/>
        <v>0</v>
      </c>
      <c r="DE35" s="250">
        <f t="shared" si="242"/>
        <v>0</v>
      </c>
      <c r="DF35" s="484"/>
      <c r="DG35" s="212" t="str">
        <f t="shared" si="243"/>
        <v>F</v>
      </c>
      <c r="DH35" s="213">
        <f t="shared" si="244"/>
        <v>0</v>
      </c>
      <c r="DI35" s="213" t="str">
        <f t="shared" si="245"/>
        <v>0.0</v>
      </c>
      <c r="DJ35" s="242">
        <v>4</v>
      </c>
      <c r="DK35" s="254"/>
      <c r="DL35" s="268">
        <v>0</v>
      </c>
      <c r="DM35" s="336"/>
      <c r="DN35" s="336"/>
      <c r="DO35" s="239">
        <f t="shared" si="246"/>
        <v>0</v>
      </c>
      <c r="DP35" s="250">
        <f t="shared" si="247"/>
        <v>0</v>
      </c>
      <c r="DQ35" s="484"/>
      <c r="DR35" s="212" t="str">
        <f t="shared" si="248"/>
        <v>F</v>
      </c>
      <c r="DS35" s="213">
        <f t="shared" si="249"/>
        <v>0</v>
      </c>
      <c r="DT35" s="213" t="str">
        <f t="shared" si="250"/>
        <v>0.0</v>
      </c>
      <c r="DU35" s="242">
        <v>2</v>
      </c>
      <c r="DV35" s="254"/>
      <c r="DW35" s="279"/>
      <c r="DX35" s="246"/>
      <c r="DY35" s="246"/>
      <c r="DZ35" s="239">
        <f t="shared" si="251"/>
        <v>0</v>
      </c>
      <c r="EA35" s="250">
        <f t="shared" si="252"/>
        <v>0</v>
      </c>
      <c r="EB35" s="484"/>
      <c r="EC35" s="212" t="str">
        <f t="shared" si="253"/>
        <v>F</v>
      </c>
      <c r="ED35" s="213">
        <f t="shared" si="254"/>
        <v>0</v>
      </c>
      <c r="EE35" s="213" t="str">
        <f t="shared" si="255"/>
        <v>0.0</v>
      </c>
      <c r="EF35" s="242">
        <v>2</v>
      </c>
      <c r="EG35" s="254"/>
      <c r="EH35" s="279"/>
      <c r="EI35" s="246"/>
      <c r="EJ35" s="246"/>
      <c r="EK35" s="239">
        <f t="shared" si="256"/>
        <v>0</v>
      </c>
      <c r="EL35" s="250">
        <f t="shared" si="257"/>
        <v>0</v>
      </c>
      <c r="EM35" s="484"/>
      <c r="EN35" s="212" t="str">
        <f t="shared" si="258"/>
        <v>F</v>
      </c>
      <c r="EO35" s="213">
        <f t="shared" si="259"/>
        <v>0</v>
      </c>
      <c r="EP35" s="213" t="str">
        <f t="shared" si="260"/>
        <v>0.0</v>
      </c>
      <c r="EQ35" s="242">
        <v>4</v>
      </c>
      <c r="ER35" s="254"/>
      <c r="ES35" s="290"/>
      <c r="ET35" s="246"/>
      <c r="EU35" s="246"/>
      <c r="EV35" s="239">
        <f t="shared" si="261"/>
        <v>0</v>
      </c>
      <c r="EW35" s="250">
        <f t="shared" si="262"/>
        <v>0</v>
      </c>
      <c r="EX35" s="484"/>
      <c r="EY35" s="212" t="str">
        <f t="shared" si="263"/>
        <v>F</v>
      </c>
      <c r="EZ35" s="213">
        <f t="shared" si="264"/>
        <v>0</v>
      </c>
      <c r="FA35" s="213" t="str">
        <f t="shared" si="265"/>
        <v>0.0</v>
      </c>
      <c r="FB35" s="242">
        <v>2</v>
      </c>
      <c r="FC35" s="254"/>
      <c r="FD35" s="279"/>
      <c r="FE35" s="336"/>
      <c r="FF35" s="47"/>
      <c r="FG35" s="239">
        <f t="shared" si="266"/>
        <v>0</v>
      </c>
      <c r="FH35" s="250">
        <f t="shared" si="267"/>
        <v>0</v>
      </c>
      <c r="FI35" s="484"/>
      <c r="FJ35" s="212" t="str">
        <f t="shared" si="268"/>
        <v>F</v>
      </c>
      <c r="FK35" s="213">
        <f t="shared" si="269"/>
        <v>0</v>
      </c>
      <c r="FL35" s="213" t="str">
        <f t="shared" si="270"/>
        <v>0.0</v>
      </c>
      <c r="FM35" s="242">
        <v>2</v>
      </c>
      <c r="FN35" s="254"/>
      <c r="FO35" s="279"/>
      <c r="FP35" s="246"/>
      <c r="FQ35" s="246"/>
      <c r="FR35" s="239">
        <f t="shared" si="271"/>
        <v>0</v>
      </c>
      <c r="FS35" s="250">
        <f t="shared" si="272"/>
        <v>0</v>
      </c>
      <c r="FT35" s="484"/>
      <c r="FU35" s="212" t="str">
        <f t="shared" si="273"/>
        <v>F</v>
      </c>
      <c r="FV35" s="213">
        <f t="shared" si="274"/>
        <v>0</v>
      </c>
      <c r="FW35" s="213" t="str">
        <f t="shared" si="275"/>
        <v>0.0</v>
      </c>
      <c r="FX35" s="242">
        <v>2</v>
      </c>
      <c r="FY35" s="254"/>
      <c r="FZ35" s="542">
        <v>0</v>
      </c>
      <c r="GA35" s="246"/>
      <c r="GB35" s="246"/>
      <c r="GC35" s="239">
        <f t="shared" si="276"/>
        <v>0</v>
      </c>
      <c r="GD35" s="250">
        <f t="shared" si="277"/>
        <v>0</v>
      </c>
      <c r="GE35" s="484"/>
      <c r="GF35" s="212" t="str">
        <f t="shared" si="278"/>
        <v>F</v>
      </c>
      <c r="GG35" s="213">
        <f t="shared" si="279"/>
        <v>0</v>
      </c>
      <c r="GH35" s="213" t="str">
        <f t="shared" si="280"/>
        <v>0.0</v>
      </c>
      <c r="GI35" s="242">
        <v>2</v>
      </c>
      <c r="GJ35" s="254"/>
      <c r="GK35" s="366">
        <f t="shared" si="281"/>
        <v>20</v>
      </c>
      <c r="GL35" s="361">
        <f t="shared" si="282"/>
        <v>0</v>
      </c>
      <c r="GM35" s="362" t="str">
        <f t="shared" si="283"/>
        <v>0.00</v>
      </c>
      <c r="GN35" s="47"/>
      <c r="GO35" s="47"/>
      <c r="GP35" s="47"/>
      <c r="GQ35" s="47"/>
      <c r="GR35" s="47"/>
      <c r="GS35" s="259"/>
      <c r="GT35" s="47"/>
      <c r="GU35" s="47"/>
      <c r="GV35" s="280"/>
    </row>
    <row r="36" spans="1:373" ht="21.75" customHeight="1" x14ac:dyDescent="0.25">
      <c r="A36" s="639">
        <v>20</v>
      </c>
      <c r="B36" s="639" t="s">
        <v>471</v>
      </c>
      <c r="C36" s="640" t="s">
        <v>725</v>
      </c>
      <c r="D36" s="641" t="s">
        <v>510</v>
      </c>
      <c r="E36" s="642" t="s">
        <v>511</v>
      </c>
      <c r="F36" s="615" t="s">
        <v>726</v>
      </c>
      <c r="G36" s="72" t="s">
        <v>727</v>
      </c>
      <c r="H36" s="66" t="s">
        <v>34</v>
      </c>
      <c r="I36" s="122" t="s">
        <v>728</v>
      </c>
      <c r="J36" s="126">
        <v>6</v>
      </c>
      <c r="K36" s="277"/>
      <c r="L36" s="10" t="str">
        <f t="shared" si="287"/>
        <v>C</v>
      </c>
      <c r="M36" s="8">
        <f t="shared" si="288"/>
        <v>2</v>
      </c>
      <c r="N36" s="208" t="str">
        <f t="shared" si="289"/>
        <v>2.0</v>
      </c>
      <c r="O36" s="126">
        <v>7.1</v>
      </c>
      <c r="P36" s="277"/>
      <c r="Q36" s="10" t="str">
        <f t="shared" si="284"/>
        <v>B</v>
      </c>
      <c r="R36" s="8">
        <f t="shared" si="285"/>
        <v>3</v>
      </c>
      <c r="S36" s="208" t="str">
        <f t="shared" si="286"/>
        <v>3.0</v>
      </c>
      <c r="T36" s="115">
        <v>6</v>
      </c>
      <c r="U36" s="4">
        <v>7</v>
      </c>
      <c r="V36" s="5"/>
      <c r="W36" s="6">
        <f t="shared" si="290"/>
        <v>6.6</v>
      </c>
      <c r="X36" s="7">
        <f t="shared" si="291"/>
        <v>6.6</v>
      </c>
      <c r="Y36" s="104"/>
      <c r="Z36" s="10" t="str">
        <f t="shared" si="292"/>
        <v>C+</v>
      </c>
      <c r="AA36" s="8">
        <f t="shared" si="293"/>
        <v>2.5</v>
      </c>
      <c r="AB36" s="8" t="str">
        <f t="shared" si="294"/>
        <v>2.5</v>
      </c>
      <c r="AC36" s="12">
        <v>2</v>
      </c>
      <c r="AD36" s="311">
        <v>2</v>
      </c>
      <c r="AE36" s="130">
        <v>6.3</v>
      </c>
      <c r="AF36" s="4">
        <v>5</v>
      </c>
      <c r="AG36" s="5"/>
      <c r="AH36" s="6">
        <f t="shared" si="295"/>
        <v>5.5</v>
      </c>
      <c r="AI36" s="7">
        <f t="shared" si="296"/>
        <v>5.5</v>
      </c>
      <c r="AJ36" s="104"/>
      <c r="AK36" s="10" t="str">
        <f t="shared" si="297"/>
        <v>C</v>
      </c>
      <c r="AL36" s="8">
        <f t="shared" si="298"/>
        <v>2</v>
      </c>
      <c r="AM36" s="8" t="str">
        <f t="shared" si="299"/>
        <v>2.0</v>
      </c>
      <c r="AN36" s="12">
        <v>3</v>
      </c>
      <c r="AO36" s="110">
        <v>3</v>
      </c>
      <c r="AP36" s="115">
        <v>8</v>
      </c>
      <c r="AQ36" s="345">
        <v>7</v>
      </c>
      <c r="AR36" s="341"/>
      <c r="AS36" s="6">
        <f t="shared" si="300"/>
        <v>7.4</v>
      </c>
      <c r="AT36" s="7">
        <f t="shared" si="301"/>
        <v>7.4</v>
      </c>
      <c r="AU36" s="104"/>
      <c r="AV36" s="10" t="str">
        <f t="shared" si="302"/>
        <v>B</v>
      </c>
      <c r="AW36" s="8">
        <f t="shared" si="303"/>
        <v>3</v>
      </c>
      <c r="AX36" s="8" t="str">
        <f t="shared" si="304"/>
        <v>3.0</v>
      </c>
      <c r="AY36" s="12">
        <v>4</v>
      </c>
      <c r="AZ36" s="110">
        <v>4</v>
      </c>
      <c r="BA36" s="285">
        <v>5</v>
      </c>
      <c r="BB36" s="244">
        <v>3</v>
      </c>
      <c r="BC36" s="244">
        <v>3</v>
      </c>
      <c r="BD36" s="6">
        <f t="shared" si="305"/>
        <v>3.8</v>
      </c>
      <c r="BE36" s="7">
        <f t="shared" si="306"/>
        <v>3.8</v>
      </c>
      <c r="BF36" s="104"/>
      <c r="BG36" s="10" t="str">
        <f t="shared" si="307"/>
        <v>F</v>
      </c>
      <c r="BH36" s="8">
        <f t="shared" si="308"/>
        <v>0</v>
      </c>
      <c r="BI36" s="8" t="str">
        <f t="shared" si="309"/>
        <v>0.0</v>
      </c>
      <c r="BJ36" s="12">
        <v>3</v>
      </c>
      <c r="BK36" s="110"/>
      <c r="BL36" s="243">
        <v>7.6</v>
      </c>
      <c r="BM36" s="334">
        <v>5</v>
      </c>
      <c r="BN36" s="334"/>
      <c r="BO36" s="6">
        <f t="shared" si="310"/>
        <v>6</v>
      </c>
      <c r="BP36" s="7">
        <f t="shared" si="311"/>
        <v>6</v>
      </c>
      <c r="BQ36" s="104"/>
      <c r="BR36" s="10" t="str">
        <f t="shared" si="312"/>
        <v>C</v>
      </c>
      <c r="BS36" s="8">
        <f t="shared" si="313"/>
        <v>2</v>
      </c>
      <c r="BT36" s="8" t="str">
        <f t="shared" si="314"/>
        <v>2.0</v>
      </c>
      <c r="BU36" s="12">
        <v>2</v>
      </c>
      <c r="BV36" s="110">
        <v>2</v>
      </c>
      <c r="BW36" s="243">
        <v>8</v>
      </c>
      <c r="BX36" s="334">
        <v>9</v>
      </c>
      <c r="BY36" s="334"/>
      <c r="BZ36" s="6">
        <f t="shared" si="315"/>
        <v>8.6</v>
      </c>
      <c r="CA36" s="7">
        <f t="shared" si="316"/>
        <v>8.6</v>
      </c>
      <c r="CB36" s="104"/>
      <c r="CC36" s="10" t="str">
        <f t="shared" si="317"/>
        <v>A</v>
      </c>
      <c r="CD36" s="8">
        <f t="shared" si="318"/>
        <v>4</v>
      </c>
      <c r="CE36" s="8" t="str">
        <f t="shared" si="319"/>
        <v>4.0</v>
      </c>
      <c r="CF36" s="12">
        <v>2</v>
      </c>
      <c r="CG36" s="110">
        <v>2</v>
      </c>
      <c r="CH36" s="316">
        <v>6.3</v>
      </c>
      <c r="CI36" s="334">
        <v>5</v>
      </c>
      <c r="CJ36" s="334"/>
      <c r="CK36" s="6">
        <f t="shared" si="320"/>
        <v>5.5</v>
      </c>
      <c r="CL36" s="7">
        <f t="shared" si="321"/>
        <v>5.5</v>
      </c>
      <c r="CM36" s="104"/>
      <c r="CN36" s="10" t="str">
        <f t="shared" si="322"/>
        <v>C</v>
      </c>
      <c r="CO36" s="8">
        <f t="shared" si="323"/>
        <v>2</v>
      </c>
      <c r="CP36" s="8" t="str">
        <f t="shared" si="324"/>
        <v>2.0</v>
      </c>
      <c r="CQ36" s="12">
        <v>3</v>
      </c>
      <c r="CR36" s="110">
        <v>3</v>
      </c>
      <c r="CS36" s="365">
        <f t="shared" si="325"/>
        <v>19</v>
      </c>
      <c r="CT36" s="363">
        <f t="shared" si="326"/>
        <v>2.1578947368421053</v>
      </c>
      <c r="CU36" s="355" t="str">
        <f t="shared" si="327"/>
        <v>2.16</v>
      </c>
      <c r="CV36" s="356" t="str">
        <f t="shared" si="328"/>
        <v>Lên lớp</v>
      </c>
      <c r="CW36" s="357">
        <f t="shared" si="329"/>
        <v>16</v>
      </c>
      <c r="CX36" s="358">
        <f t="shared" si="330"/>
        <v>2.5625</v>
      </c>
      <c r="CY36" s="356" t="str">
        <f t="shared" si="331"/>
        <v>Lên lớp</v>
      </c>
      <c r="DA36" s="285">
        <v>7</v>
      </c>
      <c r="DB36" s="244"/>
      <c r="DC36" s="244"/>
      <c r="DD36" s="6">
        <f t="shared" si="241"/>
        <v>2.8</v>
      </c>
      <c r="DE36" s="7">
        <f t="shared" si="242"/>
        <v>2.8</v>
      </c>
      <c r="DF36" s="104"/>
      <c r="DG36" s="10" t="str">
        <f t="shared" si="243"/>
        <v>F</v>
      </c>
      <c r="DH36" s="8">
        <f t="shared" si="244"/>
        <v>0</v>
      </c>
      <c r="DI36" s="8" t="str">
        <f t="shared" si="245"/>
        <v>0.0</v>
      </c>
      <c r="DJ36" s="12">
        <v>4</v>
      </c>
      <c r="DK36" s="110"/>
      <c r="DL36" s="243">
        <v>8.1999999999999993</v>
      </c>
      <c r="DM36" s="334"/>
      <c r="DN36" s="334"/>
      <c r="DO36" s="6">
        <f t="shared" si="246"/>
        <v>3.3</v>
      </c>
      <c r="DP36" s="7">
        <f t="shared" si="247"/>
        <v>3.3</v>
      </c>
      <c r="DQ36" s="104"/>
      <c r="DR36" s="10" t="str">
        <f t="shared" si="248"/>
        <v>F</v>
      </c>
      <c r="DS36" s="8">
        <f t="shared" si="249"/>
        <v>0</v>
      </c>
      <c r="DT36" s="8" t="str">
        <f t="shared" si="250"/>
        <v>0.0</v>
      </c>
      <c r="DU36" s="12">
        <v>2</v>
      </c>
      <c r="DV36" s="110"/>
      <c r="DW36" s="243">
        <v>7.3</v>
      </c>
      <c r="DX36" s="315"/>
      <c r="DY36" s="315"/>
      <c r="DZ36" s="6">
        <f t="shared" si="251"/>
        <v>2.9</v>
      </c>
      <c r="EA36" s="7">
        <f t="shared" si="252"/>
        <v>2.9</v>
      </c>
      <c r="EB36" s="104"/>
      <c r="EC36" s="10" t="str">
        <f t="shared" si="253"/>
        <v>F</v>
      </c>
      <c r="ED36" s="8">
        <f t="shared" si="254"/>
        <v>0</v>
      </c>
      <c r="EE36" s="8" t="str">
        <f t="shared" si="255"/>
        <v>0.0</v>
      </c>
      <c r="EF36" s="12">
        <v>2</v>
      </c>
      <c r="EG36" s="110"/>
      <c r="EH36" s="243"/>
      <c r="EI36" s="244"/>
      <c r="EJ36" s="244"/>
      <c r="EK36" s="6">
        <f t="shared" si="256"/>
        <v>0</v>
      </c>
      <c r="EL36" s="7">
        <f t="shared" si="257"/>
        <v>0</v>
      </c>
      <c r="EM36" s="104"/>
      <c r="EN36" s="10" t="str">
        <f t="shared" si="258"/>
        <v>F</v>
      </c>
      <c r="EO36" s="8">
        <f t="shared" si="259"/>
        <v>0</v>
      </c>
      <c r="EP36" s="8" t="str">
        <f t="shared" si="260"/>
        <v>0.0</v>
      </c>
      <c r="EQ36" s="12">
        <v>4</v>
      </c>
      <c r="ER36" s="110"/>
      <c r="ES36" s="287">
        <v>1</v>
      </c>
      <c r="ET36" s="244"/>
      <c r="EU36" s="244"/>
      <c r="EV36" s="6">
        <f t="shared" si="261"/>
        <v>0.4</v>
      </c>
      <c r="EW36" s="7">
        <f t="shared" si="262"/>
        <v>0.4</v>
      </c>
      <c r="EX36" s="104"/>
      <c r="EY36" s="10" t="str">
        <f t="shared" si="263"/>
        <v>F</v>
      </c>
      <c r="EZ36" s="8">
        <f t="shared" si="264"/>
        <v>0</v>
      </c>
      <c r="FA36" s="8" t="str">
        <f t="shared" si="265"/>
        <v>0.0</v>
      </c>
      <c r="FB36" s="12">
        <v>2</v>
      </c>
      <c r="FC36" s="110"/>
      <c r="FD36" s="243">
        <v>7.2</v>
      </c>
      <c r="FE36" s="334"/>
      <c r="FF36" s="20"/>
      <c r="FG36" s="6">
        <f t="shared" si="266"/>
        <v>2.9</v>
      </c>
      <c r="FH36" s="7">
        <f t="shared" si="267"/>
        <v>2.9</v>
      </c>
      <c r="FI36" s="104"/>
      <c r="FJ36" s="10" t="str">
        <f t="shared" si="268"/>
        <v>F</v>
      </c>
      <c r="FK36" s="8">
        <f t="shared" si="269"/>
        <v>0</v>
      </c>
      <c r="FL36" s="8" t="str">
        <f t="shared" si="270"/>
        <v>0.0</v>
      </c>
      <c r="FM36" s="12">
        <v>2</v>
      </c>
      <c r="FN36" s="110"/>
      <c r="FO36" s="243"/>
      <c r="FP36" s="244"/>
      <c r="FQ36" s="244"/>
      <c r="FR36" s="6">
        <f t="shared" si="271"/>
        <v>0</v>
      </c>
      <c r="FS36" s="7">
        <f t="shared" si="272"/>
        <v>0</v>
      </c>
      <c r="FT36" s="104"/>
      <c r="FU36" s="10" t="str">
        <f t="shared" si="273"/>
        <v>F</v>
      </c>
      <c r="FV36" s="8">
        <f t="shared" si="274"/>
        <v>0</v>
      </c>
      <c r="FW36" s="8" t="str">
        <f t="shared" si="275"/>
        <v>0.0</v>
      </c>
      <c r="FX36" s="12">
        <v>2</v>
      </c>
      <c r="FY36" s="110"/>
      <c r="FZ36" s="248">
        <v>3.4</v>
      </c>
      <c r="GA36" s="244"/>
      <c r="GB36" s="244"/>
      <c r="GC36" s="6">
        <f t="shared" si="276"/>
        <v>1.4</v>
      </c>
      <c r="GD36" s="7">
        <f t="shared" si="277"/>
        <v>1.4</v>
      </c>
      <c r="GE36" s="104"/>
      <c r="GF36" s="10" t="str">
        <f t="shared" si="278"/>
        <v>F</v>
      </c>
      <c r="GG36" s="8">
        <f t="shared" si="279"/>
        <v>0</v>
      </c>
      <c r="GH36" s="8" t="str">
        <f t="shared" si="280"/>
        <v>0.0</v>
      </c>
      <c r="GI36" s="12">
        <v>2</v>
      </c>
      <c r="GJ36" s="110"/>
      <c r="GK36" s="365">
        <f t="shared" si="281"/>
        <v>20</v>
      </c>
      <c r="GL36" s="354">
        <f t="shared" si="282"/>
        <v>0</v>
      </c>
      <c r="GM36" s="355" t="str">
        <f t="shared" si="283"/>
        <v>0.00</v>
      </c>
      <c r="GN36" s="20"/>
      <c r="GO36" s="20"/>
      <c r="GP36" s="20"/>
      <c r="GQ36" s="20"/>
      <c r="GR36" s="20"/>
      <c r="GS36" s="20"/>
      <c r="GT36" s="20"/>
      <c r="GU36" s="20"/>
      <c r="GV36" s="113"/>
    </row>
    <row r="37" spans="1:373" ht="21.75" customHeight="1" x14ac:dyDescent="0.25">
      <c r="A37" s="625">
        <v>4</v>
      </c>
      <c r="B37" s="625" t="s">
        <v>471</v>
      </c>
      <c r="C37" s="643" t="s">
        <v>729</v>
      </c>
      <c r="D37" s="644" t="s">
        <v>730</v>
      </c>
      <c r="E37" s="645" t="s">
        <v>63</v>
      </c>
      <c r="F37" s="485" t="s">
        <v>731</v>
      </c>
      <c r="G37" s="71" t="s">
        <v>732</v>
      </c>
      <c r="H37" s="66" t="s">
        <v>28</v>
      </c>
      <c r="I37" s="122" t="s">
        <v>84</v>
      </c>
      <c r="J37" s="126">
        <v>6.8</v>
      </c>
      <c r="K37" s="277"/>
      <c r="L37" s="10" t="str">
        <f t="shared" si="287"/>
        <v>C+</v>
      </c>
      <c r="M37" s="8">
        <f t="shared" si="288"/>
        <v>2.5</v>
      </c>
      <c r="N37" s="208" t="str">
        <f t="shared" si="289"/>
        <v>2.5</v>
      </c>
      <c r="O37" s="126">
        <v>6.9</v>
      </c>
      <c r="P37" s="277"/>
      <c r="Q37" s="10" t="str">
        <f t="shared" si="284"/>
        <v>C+</v>
      </c>
      <c r="R37" s="8">
        <f t="shared" si="285"/>
        <v>2.5</v>
      </c>
      <c r="S37" s="208" t="str">
        <f t="shared" si="286"/>
        <v>2.5</v>
      </c>
      <c r="T37" s="115">
        <v>5</v>
      </c>
      <c r="U37" s="4">
        <v>6</v>
      </c>
      <c r="V37" s="5"/>
      <c r="W37" s="6">
        <f t="shared" si="290"/>
        <v>5.6</v>
      </c>
      <c r="X37" s="7">
        <f t="shared" si="291"/>
        <v>5.6</v>
      </c>
      <c r="Y37" s="104"/>
      <c r="Z37" s="10" t="str">
        <f t="shared" si="292"/>
        <v>C</v>
      </c>
      <c r="AA37" s="8">
        <f t="shared" si="293"/>
        <v>2</v>
      </c>
      <c r="AB37" s="8" t="str">
        <f t="shared" si="294"/>
        <v>2.0</v>
      </c>
      <c r="AC37" s="12">
        <v>2</v>
      </c>
      <c r="AD37" s="311">
        <v>2</v>
      </c>
      <c r="AE37" s="130">
        <v>6</v>
      </c>
      <c r="AF37" s="4">
        <v>7</v>
      </c>
      <c r="AG37" s="5"/>
      <c r="AH37" s="6">
        <f t="shared" si="295"/>
        <v>6.6</v>
      </c>
      <c r="AI37" s="7">
        <f t="shared" si="296"/>
        <v>6.6</v>
      </c>
      <c r="AJ37" s="104"/>
      <c r="AK37" s="10" t="str">
        <f t="shared" si="297"/>
        <v>C+</v>
      </c>
      <c r="AL37" s="8">
        <f t="shared" si="298"/>
        <v>2.5</v>
      </c>
      <c r="AM37" s="8" t="str">
        <f t="shared" si="299"/>
        <v>2.5</v>
      </c>
      <c r="AN37" s="12">
        <v>3</v>
      </c>
      <c r="AO37" s="110">
        <v>3</v>
      </c>
      <c r="AP37" s="115">
        <v>5.7</v>
      </c>
      <c r="AQ37" s="345">
        <v>6</v>
      </c>
      <c r="AR37" s="341"/>
      <c r="AS37" s="6">
        <f t="shared" si="300"/>
        <v>5.9</v>
      </c>
      <c r="AT37" s="7">
        <f t="shared" si="301"/>
        <v>5.9</v>
      </c>
      <c r="AU37" s="104"/>
      <c r="AV37" s="10" t="str">
        <f t="shared" si="302"/>
        <v>C</v>
      </c>
      <c r="AW37" s="8">
        <f t="shared" si="303"/>
        <v>2</v>
      </c>
      <c r="AX37" s="8" t="str">
        <f t="shared" si="304"/>
        <v>2.0</v>
      </c>
      <c r="AY37" s="12">
        <v>4</v>
      </c>
      <c r="AZ37" s="110">
        <v>4</v>
      </c>
      <c r="BA37" s="285">
        <v>5.3</v>
      </c>
      <c r="BB37" s="244">
        <v>9</v>
      </c>
      <c r="BC37" s="244"/>
      <c r="BD37" s="6">
        <f t="shared" si="305"/>
        <v>7.5</v>
      </c>
      <c r="BE37" s="7">
        <f t="shared" si="306"/>
        <v>7.5</v>
      </c>
      <c r="BF37" s="104"/>
      <c r="BG37" s="10" t="str">
        <f t="shared" si="307"/>
        <v>B</v>
      </c>
      <c r="BH37" s="8">
        <f t="shared" si="308"/>
        <v>3</v>
      </c>
      <c r="BI37" s="8" t="str">
        <f t="shared" si="309"/>
        <v>3.0</v>
      </c>
      <c r="BJ37" s="12">
        <v>3</v>
      </c>
      <c r="BK37" s="110">
        <v>3</v>
      </c>
      <c r="BL37" s="243">
        <v>6.8</v>
      </c>
      <c r="BM37" s="334">
        <v>5</v>
      </c>
      <c r="BN37" s="334"/>
      <c r="BO37" s="6">
        <f t="shared" si="310"/>
        <v>5.7</v>
      </c>
      <c r="BP37" s="7">
        <f t="shared" si="311"/>
        <v>5.7</v>
      </c>
      <c r="BQ37" s="104"/>
      <c r="BR37" s="10" t="str">
        <f t="shared" si="312"/>
        <v>C</v>
      </c>
      <c r="BS37" s="8">
        <f t="shared" si="313"/>
        <v>2</v>
      </c>
      <c r="BT37" s="8" t="str">
        <f t="shared" si="314"/>
        <v>2.0</v>
      </c>
      <c r="BU37" s="12">
        <v>2</v>
      </c>
      <c r="BV37" s="110">
        <v>2</v>
      </c>
      <c r="BW37" s="243">
        <v>6.7</v>
      </c>
      <c r="BX37" s="334">
        <v>7</v>
      </c>
      <c r="BY37" s="334"/>
      <c r="BZ37" s="6">
        <f t="shared" si="315"/>
        <v>6.9</v>
      </c>
      <c r="CA37" s="7">
        <f t="shared" si="316"/>
        <v>6.9</v>
      </c>
      <c r="CB37" s="104"/>
      <c r="CC37" s="10" t="str">
        <f t="shared" si="317"/>
        <v>C+</v>
      </c>
      <c r="CD37" s="8">
        <f t="shared" si="318"/>
        <v>2.5</v>
      </c>
      <c r="CE37" s="8" t="str">
        <f t="shared" si="319"/>
        <v>2.5</v>
      </c>
      <c r="CF37" s="12">
        <v>2</v>
      </c>
      <c r="CG37" s="110">
        <v>2</v>
      </c>
      <c r="CH37" s="316">
        <v>6.7</v>
      </c>
      <c r="CI37" s="334">
        <v>7</v>
      </c>
      <c r="CJ37" s="334"/>
      <c r="CK37" s="6">
        <f t="shared" si="320"/>
        <v>6.9</v>
      </c>
      <c r="CL37" s="7">
        <f t="shared" si="321"/>
        <v>6.9</v>
      </c>
      <c r="CM37" s="104"/>
      <c r="CN37" s="10" t="str">
        <f t="shared" si="322"/>
        <v>C+</v>
      </c>
      <c r="CO37" s="8">
        <f t="shared" si="323"/>
        <v>2.5</v>
      </c>
      <c r="CP37" s="8" t="str">
        <f t="shared" si="324"/>
        <v>2.5</v>
      </c>
      <c r="CQ37" s="12">
        <v>3</v>
      </c>
      <c r="CR37" s="110">
        <v>3</v>
      </c>
      <c r="CS37" s="365">
        <f t="shared" si="325"/>
        <v>19</v>
      </c>
      <c r="CT37" s="363">
        <f t="shared" si="326"/>
        <v>2.3684210526315788</v>
      </c>
      <c r="CU37" s="355" t="str">
        <f t="shared" si="327"/>
        <v>2.37</v>
      </c>
      <c r="CV37" s="356" t="str">
        <f t="shared" si="328"/>
        <v>Lên lớp</v>
      </c>
      <c r="CW37" s="357">
        <f t="shared" si="329"/>
        <v>19</v>
      </c>
      <c r="CX37" s="358">
        <f t="shared" si="330"/>
        <v>2.3684210526315788</v>
      </c>
      <c r="CY37" s="356" t="str">
        <f t="shared" si="331"/>
        <v>Lên lớp</v>
      </c>
      <c r="DA37" s="285">
        <v>7</v>
      </c>
      <c r="DB37" s="427"/>
      <c r="DC37" s="20"/>
      <c r="DD37" s="20"/>
      <c r="DE37" s="20"/>
      <c r="DF37" s="20"/>
      <c r="DG37" s="20"/>
      <c r="DH37" s="20"/>
      <c r="DI37" s="20"/>
      <c r="DJ37" s="12">
        <v>4</v>
      </c>
      <c r="DK37" s="113"/>
      <c r="DL37" s="248">
        <v>2.8</v>
      </c>
      <c r="DM37" s="20"/>
      <c r="DN37" s="20"/>
      <c r="DO37" s="20"/>
      <c r="DP37" s="20"/>
      <c r="DQ37" s="20"/>
      <c r="DR37" s="20"/>
      <c r="DS37" s="20"/>
      <c r="DT37" s="20"/>
      <c r="DU37" s="12">
        <v>2</v>
      </c>
      <c r="DV37" s="288"/>
      <c r="DW37" s="120">
        <v>6.3</v>
      </c>
      <c r="DX37" s="427"/>
      <c r="DY37" s="427"/>
      <c r="DZ37" s="20"/>
      <c r="EA37" s="20"/>
      <c r="EB37" s="20"/>
      <c r="EC37" s="20"/>
      <c r="ED37" s="20"/>
      <c r="EE37" s="20"/>
      <c r="EF37" s="12">
        <v>2</v>
      </c>
      <c r="EG37" s="113"/>
      <c r="EH37" s="533"/>
      <c r="EI37" s="20"/>
      <c r="EJ37" s="20"/>
      <c r="EK37" s="20"/>
      <c r="EL37" s="20"/>
      <c r="EM37" s="20"/>
      <c r="EN37" s="20"/>
      <c r="EO37" s="20"/>
      <c r="EP37" s="20"/>
      <c r="EQ37" s="12">
        <v>4</v>
      </c>
      <c r="ER37" s="113"/>
      <c r="ES37" s="405"/>
      <c r="ET37" s="20"/>
      <c r="EU37" s="20"/>
      <c r="EV37" s="20"/>
      <c r="EW37" s="20"/>
      <c r="EX37" s="20"/>
      <c r="EY37" s="20"/>
      <c r="EZ37" s="20"/>
      <c r="FA37" s="20"/>
      <c r="FB37" s="12">
        <v>2</v>
      </c>
      <c r="FC37" s="113"/>
      <c r="FD37" s="243">
        <v>7.2</v>
      </c>
      <c r="FE37" s="427"/>
      <c r="FF37" s="20"/>
      <c r="FG37" s="20"/>
      <c r="FH37" s="20"/>
      <c r="FI37" s="20"/>
      <c r="FJ37" s="20"/>
      <c r="FK37" s="20"/>
      <c r="FL37" s="20"/>
      <c r="FM37" s="12">
        <v>2</v>
      </c>
      <c r="FN37" s="113"/>
      <c r="FO37" s="287">
        <v>2</v>
      </c>
      <c r="FP37" s="20"/>
      <c r="FQ37" s="20"/>
      <c r="FR37" s="20"/>
      <c r="FS37" s="20"/>
      <c r="FT37" s="20"/>
      <c r="FU37" s="20"/>
      <c r="FV37" s="20"/>
      <c r="FW37" s="20"/>
      <c r="FX37" s="12">
        <v>2</v>
      </c>
      <c r="FY37" s="113"/>
      <c r="FZ37" s="287">
        <v>3.2</v>
      </c>
      <c r="GA37" s="20"/>
      <c r="GB37" s="20"/>
      <c r="GC37" s="20"/>
      <c r="GD37" s="20"/>
      <c r="GE37" s="20"/>
      <c r="GF37" s="20"/>
      <c r="GG37" s="20"/>
      <c r="GH37" s="20"/>
      <c r="GI37" s="12">
        <v>2</v>
      </c>
      <c r="GJ37" s="113"/>
    </row>
    <row r="38" spans="1:373" ht="21.75" customHeight="1" x14ac:dyDescent="0.25">
      <c r="A38" s="625">
        <v>29</v>
      </c>
      <c r="B38" s="625" t="s">
        <v>471</v>
      </c>
      <c r="C38" s="636" t="s">
        <v>733</v>
      </c>
      <c r="D38" s="637" t="s">
        <v>734</v>
      </c>
      <c r="E38" s="638" t="s">
        <v>735</v>
      </c>
      <c r="F38" s="470" t="s">
        <v>736</v>
      </c>
      <c r="G38" s="35">
        <v>37194</v>
      </c>
      <c r="H38" s="21" t="s">
        <v>34</v>
      </c>
      <c r="I38" s="215" t="s">
        <v>190</v>
      </c>
      <c r="J38" s="118"/>
      <c r="K38" s="237"/>
      <c r="L38" s="10" t="str">
        <f t="shared" si="287"/>
        <v>F</v>
      </c>
      <c r="M38" s="8">
        <f t="shared" si="288"/>
        <v>0</v>
      </c>
      <c r="N38" s="208" t="str">
        <f t="shared" si="289"/>
        <v>0.0</v>
      </c>
      <c r="O38" s="257">
        <v>7</v>
      </c>
      <c r="P38" s="237"/>
      <c r="Q38" s="10" t="str">
        <f t="shared" si="284"/>
        <v>B</v>
      </c>
      <c r="R38" s="8">
        <f t="shared" si="285"/>
        <v>3</v>
      </c>
      <c r="S38" s="208" t="str">
        <f t="shared" si="286"/>
        <v>3.0</v>
      </c>
      <c r="T38" s="313"/>
      <c r="U38" s="244"/>
      <c r="V38" s="20"/>
      <c r="W38" s="6">
        <f t="shared" si="290"/>
        <v>0</v>
      </c>
      <c r="X38" s="7">
        <f t="shared" si="291"/>
        <v>0</v>
      </c>
      <c r="Y38" s="104"/>
      <c r="Z38" s="10" t="str">
        <f t="shared" si="292"/>
        <v>F</v>
      </c>
      <c r="AA38" s="8">
        <f t="shared" si="293"/>
        <v>0</v>
      </c>
      <c r="AB38" s="8" t="str">
        <f t="shared" si="294"/>
        <v>0.0</v>
      </c>
      <c r="AC38" s="20"/>
      <c r="AD38" s="113"/>
      <c r="AE38" s="249">
        <v>1.2</v>
      </c>
      <c r="AF38" s="20"/>
      <c r="AG38" s="20"/>
      <c r="AH38" s="6">
        <f t="shared" si="295"/>
        <v>0.5</v>
      </c>
      <c r="AI38" s="7">
        <f t="shared" si="296"/>
        <v>0.5</v>
      </c>
      <c r="AJ38" s="104"/>
      <c r="AK38" s="10" t="str">
        <f t="shared" si="297"/>
        <v>F</v>
      </c>
      <c r="AL38" s="8">
        <f t="shared" si="298"/>
        <v>0</v>
      </c>
      <c r="AM38" s="8" t="str">
        <f t="shared" si="299"/>
        <v>0.0</v>
      </c>
      <c r="AN38" s="12">
        <v>3</v>
      </c>
      <c r="AO38" s="288"/>
      <c r="AP38" s="265">
        <v>0</v>
      </c>
      <c r="AQ38" s="244"/>
      <c r="AR38" s="244"/>
      <c r="AS38" s="6">
        <f t="shared" si="300"/>
        <v>0</v>
      </c>
      <c r="AT38" s="7">
        <f t="shared" si="301"/>
        <v>0</v>
      </c>
      <c r="AU38" s="104"/>
      <c r="AV38" s="10" t="str">
        <f t="shared" si="302"/>
        <v>F</v>
      </c>
      <c r="AW38" s="8">
        <f t="shared" si="303"/>
        <v>0</v>
      </c>
      <c r="AX38" s="8" t="str">
        <f t="shared" si="304"/>
        <v>0.0</v>
      </c>
      <c r="AY38" s="12">
        <v>4</v>
      </c>
      <c r="AZ38" s="113"/>
      <c r="BA38" s="285"/>
      <c r="BB38" s="244"/>
      <c r="BC38" s="244"/>
      <c r="BD38" s="6">
        <f t="shared" si="305"/>
        <v>0</v>
      </c>
      <c r="BE38" s="7">
        <f t="shared" si="306"/>
        <v>0</v>
      </c>
      <c r="BF38" s="104"/>
      <c r="BG38" s="10" t="str">
        <f t="shared" si="307"/>
        <v>F</v>
      </c>
      <c r="BH38" s="8">
        <f t="shared" si="308"/>
        <v>0</v>
      </c>
      <c r="BI38" s="8" t="str">
        <f t="shared" si="309"/>
        <v>0.0</v>
      </c>
      <c r="BJ38" s="20"/>
      <c r="BK38" s="113"/>
      <c r="BL38" s="305"/>
      <c r="BM38" s="334"/>
      <c r="BN38" s="334"/>
      <c r="BO38" s="6">
        <f t="shared" si="310"/>
        <v>0</v>
      </c>
      <c r="BP38" s="7">
        <f t="shared" si="311"/>
        <v>0</v>
      </c>
      <c r="BQ38" s="104"/>
      <c r="BR38" s="10" t="str">
        <f t="shared" si="312"/>
        <v>F</v>
      </c>
      <c r="BS38" s="8">
        <f t="shared" si="313"/>
        <v>0</v>
      </c>
      <c r="BT38" s="8" t="str">
        <f t="shared" si="314"/>
        <v>0.0</v>
      </c>
      <c r="BU38" s="20"/>
      <c r="BV38" s="288"/>
      <c r="BW38" s="243">
        <v>6.7</v>
      </c>
      <c r="BX38" s="334">
        <v>8</v>
      </c>
      <c r="BY38" s="334"/>
      <c r="BZ38" s="6">
        <f t="shared" si="315"/>
        <v>7.5</v>
      </c>
      <c r="CA38" s="7">
        <f t="shared" si="316"/>
        <v>7.5</v>
      </c>
      <c r="CB38" s="104"/>
      <c r="CC38" s="10" t="str">
        <f t="shared" si="317"/>
        <v>B</v>
      </c>
      <c r="CD38" s="8">
        <f t="shared" si="318"/>
        <v>3</v>
      </c>
      <c r="CE38" s="8" t="str">
        <f t="shared" si="319"/>
        <v>3.0</v>
      </c>
      <c r="CF38" s="12">
        <v>2</v>
      </c>
      <c r="CG38" s="110">
        <v>2</v>
      </c>
      <c r="CH38" s="332">
        <v>3.2</v>
      </c>
      <c r="CI38" s="334"/>
      <c r="CJ38" s="334"/>
      <c r="CK38" s="6">
        <f t="shared" si="320"/>
        <v>1.3</v>
      </c>
      <c r="CL38" s="7">
        <f t="shared" si="321"/>
        <v>1.3</v>
      </c>
      <c r="CM38" s="104"/>
      <c r="CN38" s="10" t="str">
        <f t="shared" si="322"/>
        <v>F</v>
      </c>
      <c r="CO38" s="8">
        <f t="shared" si="323"/>
        <v>0</v>
      </c>
      <c r="CP38" s="8" t="str">
        <f t="shared" si="324"/>
        <v>0.0</v>
      </c>
      <c r="CQ38" s="12">
        <v>3</v>
      </c>
      <c r="CR38" s="110"/>
      <c r="CS38" s="365">
        <f t="shared" si="325"/>
        <v>12</v>
      </c>
      <c r="CT38" s="363">
        <f t="shared" si="326"/>
        <v>0.5</v>
      </c>
      <c r="CU38" s="355" t="str">
        <f t="shared" si="327"/>
        <v>0.50</v>
      </c>
      <c r="CV38" s="442" t="str">
        <f t="shared" si="328"/>
        <v>Cảnh báo KQHT</v>
      </c>
      <c r="CW38" s="357">
        <f t="shared" si="329"/>
        <v>2</v>
      </c>
      <c r="CX38" s="358">
        <f t="shared" si="330"/>
        <v>3</v>
      </c>
      <c r="CY38" s="356" t="str">
        <f t="shared" si="331"/>
        <v>Lên lớp</v>
      </c>
      <c r="CZ38" s="44" t="s">
        <v>389</v>
      </c>
      <c r="DA38" s="405"/>
      <c r="DB38" s="20"/>
      <c r="DC38" s="20"/>
      <c r="DD38" s="20"/>
      <c r="DE38" s="20"/>
      <c r="DF38" s="20"/>
      <c r="DG38" s="20"/>
      <c r="DH38" s="20"/>
      <c r="DI38" s="20"/>
      <c r="DJ38" s="12">
        <v>4</v>
      </c>
      <c r="DK38" s="113"/>
      <c r="DL38" s="405"/>
      <c r="DM38" s="20"/>
      <c r="DN38" s="20"/>
      <c r="DO38" s="20"/>
      <c r="DP38" s="20"/>
      <c r="DQ38" s="20"/>
      <c r="DR38" s="20"/>
      <c r="DS38" s="20"/>
      <c r="DT38" s="20"/>
      <c r="DU38" s="12">
        <v>2</v>
      </c>
      <c r="DV38" s="288"/>
      <c r="DW38" s="533"/>
      <c r="DX38" s="20"/>
      <c r="DY38" s="20"/>
      <c r="DZ38" s="20"/>
      <c r="EA38" s="20"/>
      <c r="EB38" s="20"/>
      <c r="EC38" s="20"/>
      <c r="ED38" s="20"/>
      <c r="EE38" s="20"/>
      <c r="EF38" s="12">
        <v>2</v>
      </c>
      <c r="EG38" s="113"/>
      <c r="EH38" s="533"/>
      <c r="EI38" s="20"/>
      <c r="EJ38" s="20"/>
      <c r="EK38" s="20"/>
      <c r="EL38" s="20"/>
      <c r="EM38" s="20"/>
      <c r="EN38" s="20"/>
      <c r="EO38" s="20"/>
      <c r="EP38" s="20"/>
      <c r="EQ38" s="12">
        <v>4</v>
      </c>
      <c r="ER38" s="113"/>
      <c r="ES38" s="405"/>
      <c r="ET38" s="20"/>
      <c r="EU38" s="20"/>
      <c r="EV38" s="20"/>
      <c r="EW38" s="20"/>
      <c r="EX38" s="20"/>
      <c r="EY38" s="20"/>
      <c r="EZ38" s="20"/>
      <c r="FA38" s="20"/>
      <c r="FB38" s="12">
        <v>2</v>
      </c>
      <c r="FC38" s="113"/>
      <c r="FD38" s="243"/>
      <c r="FE38" s="20"/>
      <c r="FF38" s="20"/>
      <c r="FG38" s="20"/>
      <c r="FH38" s="20"/>
      <c r="FI38" s="20"/>
      <c r="FJ38" s="20"/>
      <c r="FK38" s="20"/>
      <c r="FL38" s="20"/>
      <c r="FM38" s="12">
        <v>2</v>
      </c>
      <c r="FN38" s="113"/>
      <c r="FO38" s="405"/>
      <c r="FP38" s="20"/>
      <c r="FQ38" s="20"/>
      <c r="FR38" s="20"/>
      <c r="FS38" s="20"/>
      <c r="FT38" s="20"/>
      <c r="FU38" s="20"/>
      <c r="FV38" s="20"/>
      <c r="FW38" s="20"/>
      <c r="FX38" s="12">
        <v>2</v>
      </c>
      <c r="FY38" s="113"/>
      <c r="FZ38" s="287">
        <v>0</v>
      </c>
      <c r="GA38" s="20"/>
      <c r="GB38" s="20"/>
      <c r="GC38" s="20"/>
      <c r="GD38" s="20"/>
      <c r="GE38" s="20"/>
      <c r="GF38" s="20"/>
      <c r="GG38" s="20"/>
      <c r="GH38" s="20"/>
      <c r="GI38" s="12">
        <v>2</v>
      </c>
      <c r="GJ38" s="113"/>
    </row>
    <row r="39" spans="1:373" ht="21.75" customHeight="1" x14ac:dyDescent="0.25">
      <c r="A39" s="629">
        <v>34</v>
      </c>
      <c r="B39" s="646" t="s">
        <v>471</v>
      </c>
      <c r="C39" s="647" t="s">
        <v>737</v>
      </c>
      <c r="D39" s="630" t="s">
        <v>738</v>
      </c>
      <c r="E39" s="631" t="s">
        <v>28</v>
      </c>
      <c r="F39" s="470" t="s">
        <v>739</v>
      </c>
      <c r="G39" s="175">
        <v>34885</v>
      </c>
      <c r="H39" s="174" t="s">
        <v>28</v>
      </c>
      <c r="I39" s="173" t="s">
        <v>134</v>
      </c>
      <c r="J39" s="256"/>
      <c r="K39" s="608"/>
      <c r="L39" s="212" t="str">
        <f t="shared" si="287"/>
        <v>F</v>
      </c>
      <c r="M39" s="213">
        <f t="shared" si="288"/>
        <v>0</v>
      </c>
      <c r="N39" s="282" t="str">
        <f t="shared" si="289"/>
        <v>0.0</v>
      </c>
      <c r="O39" s="253"/>
      <c r="P39" s="253"/>
      <c r="Q39" s="47"/>
      <c r="R39" s="47"/>
      <c r="S39" s="255"/>
      <c r="T39" s="256"/>
      <c r="U39" s="246"/>
      <c r="V39" s="47"/>
      <c r="W39" s="239">
        <f t="shared" si="290"/>
        <v>0</v>
      </c>
      <c r="X39" s="250">
        <f t="shared" si="291"/>
        <v>0</v>
      </c>
      <c r="Y39" s="484"/>
      <c r="Z39" s="212" t="str">
        <f t="shared" si="292"/>
        <v>F</v>
      </c>
      <c r="AA39" s="213">
        <f t="shared" si="293"/>
        <v>0</v>
      </c>
      <c r="AB39" s="213" t="str">
        <f t="shared" si="294"/>
        <v>0.0</v>
      </c>
      <c r="AC39" s="47"/>
      <c r="AD39" s="280"/>
      <c r="AE39" s="418">
        <v>3.2</v>
      </c>
      <c r="AF39" s="47"/>
      <c r="AG39" s="47"/>
      <c r="AH39" s="239">
        <f t="shared" si="295"/>
        <v>1.3</v>
      </c>
      <c r="AI39" s="250">
        <f t="shared" si="296"/>
        <v>1.3</v>
      </c>
      <c r="AJ39" s="484"/>
      <c r="AK39" s="212" t="str">
        <f t="shared" si="297"/>
        <v>F</v>
      </c>
      <c r="AL39" s="213">
        <f t="shared" si="298"/>
        <v>0</v>
      </c>
      <c r="AM39" s="213" t="str">
        <f t="shared" si="299"/>
        <v>0.0</v>
      </c>
      <c r="AN39" s="242">
        <v>3</v>
      </c>
      <c r="AO39" s="280"/>
      <c r="AP39" s="309">
        <v>4.3</v>
      </c>
      <c r="AQ39" s="246"/>
      <c r="AR39" s="246"/>
      <c r="AS39" s="239">
        <f t="shared" si="300"/>
        <v>1.7</v>
      </c>
      <c r="AT39" s="250">
        <f t="shared" si="301"/>
        <v>1.7</v>
      </c>
      <c r="AU39" s="484"/>
      <c r="AV39" s="212" t="str">
        <f t="shared" si="302"/>
        <v>F</v>
      </c>
      <c r="AW39" s="213">
        <f t="shared" si="303"/>
        <v>0</v>
      </c>
      <c r="AX39" s="213" t="str">
        <f t="shared" si="304"/>
        <v>0.0</v>
      </c>
      <c r="AY39" s="242">
        <v>4</v>
      </c>
      <c r="AZ39" s="280"/>
      <c r="BA39" s="290"/>
      <c r="BB39" s="246"/>
      <c r="BC39" s="246"/>
      <c r="BD39" s="239">
        <f t="shared" si="305"/>
        <v>0</v>
      </c>
      <c r="BE39" s="250">
        <f t="shared" si="306"/>
        <v>0</v>
      </c>
      <c r="BF39" s="484"/>
      <c r="BG39" s="212" t="str">
        <f t="shared" si="307"/>
        <v>F</v>
      </c>
      <c r="BH39" s="213">
        <f t="shared" si="308"/>
        <v>0</v>
      </c>
      <c r="BI39" s="213" t="str">
        <f t="shared" si="309"/>
        <v>0.0</v>
      </c>
      <c r="BJ39" s="47"/>
      <c r="BK39" s="280"/>
      <c r="BL39" s="307"/>
      <c r="BM39" s="336"/>
      <c r="BN39" s="336"/>
      <c r="BO39" s="239">
        <f t="shared" si="310"/>
        <v>0</v>
      </c>
      <c r="BP39" s="250">
        <f t="shared" si="311"/>
        <v>0</v>
      </c>
      <c r="BQ39" s="484"/>
      <c r="BR39" s="212" t="str">
        <f t="shared" si="312"/>
        <v>F</v>
      </c>
      <c r="BS39" s="213">
        <f t="shared" si="313"/>
        <v>0</v>
      </c>
      <c r="BT39" s="213" t="str">
        <f t="shared" si="314"/>
        <v>0.0</v>
      </c>
      <c r="BU39" s="47"/>
      <c r="BV39" s="255"/>
      <c r="BW39" s="279">
        <v>7.3</v>
      </c>
      <c r="BX39" s="388"/>
      <c r="BY39" s="336"/>
      <c r="BZ39" s="239">
        <f t="shared" si="315"/>
        <v>2.9</v>
      </c>
      <c r="CA39" s="250">
        <f t="shared" si="316"/>
        <v>2.9</v>
      </c>
      <c r="CB39" s="484"/>
      <c r="CC39" s="212" t="str">
        <f t="shared" si="317"/>
        <v>F</v>
      </c>
      <c r="CD39" s="213">
        <f t="shared" si="318"/>
        <v>0</v>
      </c>
      <c r="CE39" s="213" t="str">
        <f t="shared" si="319"/>
        <v>0.0</v>
      </c>
      <c r="CF39" s="242">
        <v>2</v>
      </c>
      <c r="CG39" s="254"/>
      <c r="CH39" s="331"/>
      <c r="CI39" s="336"/>
      <c r="CJ39" s="336"/>
      <c r="CK39" s="239">
        <f t="shared" si="320"/>
        <v>0</v>
      </c>
      <c r="CL39" s="250">
        <f t="shared" si="321"/>
        <v>0</v>
      </c>
      <c r="CM39" s="484"/>
      <c r="CN39" s="212" t="str">
        <f t="shared" si="322"/>
        <v>F</v>
      </c>
      <c r="CO39" s="213">
        <f t="shared" si="323"/>
        <v>0</v>
      </c>
      <c r="CP39" s="213" t="str">
        <f t="shared" si="324"/>
        <v>0.0</v>
      </c>
      <c r="CQ39" s="47"/>
      <c r="CR39" s="280"/>
      <c r="CS39" s="366">
        <f t="shared" si="325"/>
        <v>9</v>
      </c>
      <c r="CT39" s="361">
        <f t="shared" si="326"/>
        <v>0</v>
      </c>
      <c r="CU39" s="362" t="str">
        <f t="shared" si="327"/>
        <v>0.00</v>
      </c>
      <c r="CV39" s="443" t="str">
        <f t="shared" si="328"/>
        <v>Cảnh báo KQHT</v>
      </c>
      <c r="CW39" s="380">
        <f t="shared" si="329"/>
        <v>0</v>
      </c>
      <c r="CX39" s="381" t="e">
        <f t="shared" si="330"/>
        <v>#DIV/0!</v>
      </c>
      <c r="CY39" s="382" t="e">
        <f t="shared" si="331"/>
        <v>#DIV/0!</v>
      </c>
      <c r="CZ39" s="44" t="s">
        <v>389</v>
      </c>
      <c r="DA39" s="209"/>
      <c r="DB39" s="47"/>
      <c r="DC39" s="47"/>
      <c r="DD39" s="47"/>
      <c r="DE39" s="47"/>
      <c r="DF39" s="259"/>
      <c r="DG39" s="47"/>
      <c r="DH39" s="47"/>
      <c r="DI39" s="47"/>
      <c r="DJ39" s="242">
        <v>4</v>
      </c>
      <c r="DK39" s="280"/>
      <c r="DL39" s="209"/>
      <c r="DM39" s="47"/>
      <c r="DN39" s="47"/>
      <c r="DO39" s="47"/>
      <c r="DP39" s="47"/>
      <c r="DQ39" s="259"/>
      <c r="DR39" s="47"/>
      <c r="DS39" s="47"/>
      <c r="DT39" s="47"/>
      <c r="DU39" s="242">
        <v>2</v>
      </c>
      <c r="DV39" s="255"/>
      <c r="DW39" s="534"/>
      <c r="DX39" s="47"/>
      <c r="DY39" s="47"/>
      <c r="DZ39" s="47"/>
      <c r="EA39" s="47"/>
      <c r="EB39" s="259"/>
      <c r="EC39" s="47"/>
      <c r="ED39" s="47"/>
      <c r="EE39" s="47"/>
      <c r="EF39" s="242">
        <v>2</v>
      </c>
      <c r="EG39" s="280"/>
      <c r="EH39" s="534"/>
      <c r="EI39" s="47"/>
      <c r="EJ39" s="47"/>
      <c r="EK39" s="47"/>
      <c r="EL39" s="47"/>
      <c r="EM39" s="259"/>
      <c r="EN39" s="47"/>
      <c r="EO39" s="47"/>
      <c r="EP39" s="47"/>
      <c r="EQ39" s="242">
        <v>4</v>
      </c>
      <c r="ER39" s="280"/>
      <c r="ES39" s="209"/>
      <c r="ET39" s="47"/>
      <c r="EU39" s="47"/>
      <c r="EV39" s="47"/>
      <c r="EW39" s="47"/>
      <c r="EX39" s="259"/>
      <c r="EY39" s="47"/>
      <c r="EZ39" s="47"/>
      <c r="FA39" s="47"/>
      <c r="FB39" s="242">
        <v>2</v>
      </c>
      <c r="FC39" s="280"/>
      <c r="FD39" s="279"/>
      <c r="FE39" s="47"/>
      <c r="FF39" s="47"/>
      <c r="FG39" s="47"/>
      <c r="FH39" s="47"/>
      <c r="FI39" s="259"/>
      <c r="FJ39" s="47"/>
      <c r="FK39" s="47"/>
      <c r="FL39" s="47"/>
      <c r="FM39" s="242">
        <v>2</v>
      </c>
      <c r="FN39" s="280"/>
      <c r="FO39" s="209"/>
      <c r="FP39" s="47"/>
      <c r="FQ39" s="47"/>
      <c r="FR39" s="47"/>
      <c r="FS39" s="47"/>
      <c r="FT39" s="259"/>
      <c r="FU39" s="47"/>
      <c r="FV39" s="47"/>
      <c r="FW39" s="47"/>
      <c r="FX39" s="242">
        <v>2</v>
      </c>
      <c r="FY39" s="280"/>
      <c r="FZ39" s="287">
        <v>0</v>
      </c>
      <c r="GA39" s="47"/>
      <c r="GB39" s="47"/>
      <c r="GC39" s="47"/>
      <c r="GD39" s="47"/>
      <c r="GE39" s="259"/>
      <c r="GF39" s="47"/>
      <c r="GG39" s="47"/>
      <c r="GH39" s="47"/>
      <c r="GI39" s="242">
        <v>2</v>
      </c>
      <c r="GJ39" s="280"/>
    </row>
    <row r="40" spans="1:373" ht="21.75" customHeight="1" x14ac:dyDescent="0.25">
      <c r="A40" s="625">
        <v>24</v>
      </c>
      <c r="B40" s="625" t="s">
        <v>471</v>
      </c>
      <c r="C40" s="636" t="s">
        <v>740</v>
      </c>
      <c r="D40" s="627" t="s">
        <v>741</v>
      </c>
      <c r="E40" s="628" t="s">
        <v>495</v>
      </c>
      <c r="F40" s="19" t="s">
        <v>445</v>
      </c>
      <c r="G40" s="54" t="s">
        <v>479</v>
      </c>
      <c r="H40" s="66" t="s">
        <v>34</v>
      </c>
      <c r="I40" s="122" t="s">
        <v>742</v>
      </c>
      <c r="J40" s="126"/>
      <c r="K40" s="277"/>
      <c r="L40" s="10" t="str">
        <f t="shared" si="287"/>
        <v>F</v>
      </c>
      <c r="M40" s="8">
        <f t="shared" si="288"/>
        <v>0</v>
      </c>
      <c r="N40" s="208" t="str">
        <f t="shared" si="289"/>
        <v>0.0</v>
      </c>
      <c r="O40" s="126"/>
      <c r="P40" s="277"/>
      <c r="Q40" s="10" t="str">
        <f>IF(O40&gt;=8.5,"A",IF(O40&gt;=8,"B+",IF(O40&gt;=7,"B",IF(O40&gt;=6.5,"C+",IF(O40&gt;=5.5,"C",IF(O40&gt;=5,"D+",IF(O40&gt;=4,"D","F")))))))</f>
        <v>F</v>
      </c>
      <c r="R40" s="8">
        <f>IF(Q40="A",4,IF(Q40="B+",3.5,IF(Q40="B",3,IF(Q40="C+",2.5,IF(Q40="C",2,IF(Q40="D+",1.5,IF(Q40="D",1,0)))))))</f>
        <v>0</v>
      </c>
      <c r="S40" s="208" t="str">
        <f>TEXT(R40,"0.0")</f>
        <v>0.0</v>
      </c>
      <c r="T40" s="274">
        <v>0.8</v>
      </c>
      <c r="U40" s="4"/>
      <c r="V40" s="5"/>
      <c r="W40" s="6">
        <f t="shared" si="290"/>
        <v>0.3</v>
      </c>
      <c r="X40" s="7">
        <f t="shared" si="291"/>
        <v>0.3</v>
      </c>
      <c r="Y40" s="104"/>
      <c r="Z40" s="10" t="str">
        <f t="shared" si="292"/>
        <v>F</v>
      </c>
      <c r="AA40" s="8">
        <f t="shared" si="293"/>
        <v>0</v>
      </c>
      <c r="AB40" s="8" t="str">
        <f t="shared" si="294"/>
        <v>0.0</v>
      </c>
      <c r="AC40" s="12">
        <v>2</v>
      </c>
      <c r="AD40" s="311"/>
      <c r="AE40" s="249">
        <v>2.5</v>
      </c>
      <c r="AF40" s="4"/>
      <c r="AG40" s="5"/>
      <c r="AH40" s="6">
        <f t="shared" si="295"/>
        <v>1</v>
      </c>
      <c r="AI40" s="7">
        <f t="shared" si="296"/>
        <v>1</v>
      </c>
      <c r="AJ40" s="104"/>
      <c r="AK40" s="10" t="str">
        <f t="shared" si="297"/>
        <v>F</v>
      </c>
      <c r="AL40" s="8">
        <f t="shared" si="298"/>
        <v>0</v>
      </c>
      <c r="AM40" s="8" t="str">
        <f t="shared" si="299"/>
        <v>0.0</v>
      </c>
      <c r="AN40" s="12">
        <v>3</v>
      </c>
      <c r="AO40" s="110"/>
      <c r="AP40" s="274">
        <v>0</v>
      </c>
      <c r="AQ40" s="343"/>
      <c r="AR40" s="341"/>
      <c r="AS40" s="6">
        <f t="shared" si="300"/>
        <v>0</v>
      </c>
      <c r="AT40" s="7">
        <f t="shared" si="301"/>
        <v>0</v>
      </c>
      <c r="AU40" s="104"/>
      <c r="AV40" s="10" t="str">
        <f t="shared" si="302"/>
        <v>F</v>
      </c>
      <c r="AW40" s="8">
        <f t="shared" si="303"/>
        <v>0</v>
      </c>
      <c r="AX40" s="8" t="str">
        <f t="shared" si="304"/>
        <v>0.0</v>
      </c>
      <c r="AY40" s="12">
        <v>4</v>
      </c>
      <c r="AZ40" s="110"/>
      <c r="BA40" s="287"/>
      <c r="BB40" s="244"/>
      <c r="BC40" s="244"/>
      <c r="BD40" s="6">
        <f t="shared" si="305"/>
        <v>0</v>
      </c>
      <c r="BE40" s="7">
        <f t="shared" si="306"/>
        <v>0</v>
      </c>
      <c r="BF40" s="104"/>
      <c r="BG40" s="10" t="str">
        <f t="shared" si="307"/>
        <v>F</v>
      </c>
      <c r="BH40" s="8">
        <f t="shared" si="308"/>
        <v>0</v>
      </c>
      <c r="BI40" s="8" t="str">
        <f t="shared" si="309"/>
        <v>0.0</v>
      </c>
      <c r="BJ40" s="12">
        <v>3</v>
      </c>
      <c r="BK40" s="110"/>
      <c r="BL40" s="243"/>
      <c r="BM40" s="334"/>
      <c r="BN40" s="334"/>
      <c r="BO40" s="6">
        <f t="shared" si="310"/>
        <v>0</v>
      </c>
      <c r="BP40" s="7">
        <f t="shared" si="311"/>
        <v>0</v>
      </c>
      <c r="BQ40" s="104"/>
      <c r="BR40" s="10" t="str">
        <f t="shared" si="312"/>
        <v>F</v>
      </c>
      <c r="BS40" s="8">
        <f t="shared" si="313"/>
        <v>0</v>
      </c>
      <c r="BT40" s="8" t="str">
        <f t="shared" si="314"/>
        <v>0.0</v>
      </c>
      <c r="BU40" s="12">
        <v>2</v>
      </c>
      <c r="BV40" s="110"/>
      <c r="BW40" s="248">
        <v>0</v>
      </c>
      <c r="BX40" s="334"/>
      <c r="BY40" s="334"/>
      <c r="BZ40" s="6">
        <f t="shared" si="315"/>
        <v>0</v>
      </c>
      <c r="CA40" s="7">
        <f t="shared" si="316"/>
        <v>0</v>
      </c>
      <c r="CB40" s="104"/>
      <c r="CC40" s="10" t="str">
        <f t="shared" si="317"/>
        <v>F</v>
      </c>
      <c r="CD40" s="8">
        <f t="shared" si="318"/>
        <v>0</v>
      </c>
      <c r="CE40" s="8" t="str">
        <f t="shared" si="319"/>
        <v>0.0</v>
      </c>
      <c r="CF40" s="12">
        <v>2</v>
      </c>
      <c r="CG40" s="110"/>
      <c r="CH40" s="332">
        <v>0</v>
      </c>
      <c r="CI40" s="334"/>
      <c r="CJ40" s="334"/>
      <c r="CK40" s="6">
        <f t="shared" si="320"/>
        <v>0</v>
      </c>
      <c r="CL40" s="7">
        <f t="shared" si="321"/>
        <v>0</v>
      </c>
      <c r="CM40" s="104"/>
      <c r="CN40" s="10" t="str">
        <f t="shared" si="322"/>
        <v>F</v>
      </c>
      <c r="CO40" s="8">
        <f t="shared" si="323"/>
        <v>0</v>
      </c>
      <c r="CP40" s="8" t="str">
        <f t="shared" si="324"/>
        <v>0.0</v>
      </c>
      <c r="CQ40" s="12">
        <v>3</v>
      </c>
      <c r="CR40" s="110"/>
      <c r="CS40" s="365">
        <f t="shared" si="325"/>
        <v>19</v>
      </c>
      <c r="CT40" s="363">
        <f t="shared" si="326"/>
        <v>0</v>
      </c>
      <c r="CU40" s="355" t="str">
        <f t="shared" si="327"/>
        <v>0.00</v>
      </c>
      <c r="CV40" s="356" t="str">
        <f t="shared" si="328"/>
        <v>Cảnh báo KQHT</v>
      </c>
      <c r="CW40" s="357">
        <f t="shared" si="329"/>
        <v>0</v>
      </c>
      <c r="CX40" s="358" t="e">
        <f t="shared" si="330"/>
        <v>#DIV/0!</v>
      </c>
      <c r="CY40" s="356" t="e">
        <f t="shared" si="331"/>
        <v>#DIV/0!</v>
      </c>
    </row>
    <row r="41" spans="1:373" ht="21.75" customHeight="1" x14ac:dyDescent="0.25">
      <c r="A41" s="648">
        <v>33</v>
      </c>
      <c r="B41" s="649" t="s">
        <v>471</v>
      </c>
      <c r="C41" s="650" t="s">
        <v>743</v>
      </c>
      <c r="D41" s="651" t="s">
        <v>744</v>
      </c>
      <c r="E41" s="652" t="s">
        <v>87</v>
      </c>
      <c r="F41" s="19" t="s">
        <v>445</v>
      </c>
      <c r="G41" s="228">
        <v>35636</v>
      </c>
      <c r="H41" s="229" t="s">
        <v>28</v>
      </c>
      <c r="I41" s="230" t="s">
        <v>745</v>
      </c>
      <c r="J41" s="260"/>
      <c r="K41" s="281"/>
      <c r="L41" s="10" t="str">
        <f t="shared" si="287"/>
        <v>F</v>
      </c>
      <c r="M41" s="8">
        <f t="shared" si="288"/>
        <v>0</v>
      </c>
      <c r="N41" s="208" t="str">
        <f t="shared" si="289"/>
        <v>0.0</v>
      </c>
      <c r="O41" s="281"/>
      <c r="P41" s="281"/>
      <c r="Q41" s="45"/>
      <c r="R41" s="45"/>
      <c r="S41" s="185"/>
      <c r="T41" s="238"/>
      <c r="U41" s="245"/>
      <c r="V41" s="45"/>
      <c r="W41" s="6">
        <f t="shared" si="290"/>
        <v>0</v>
      </c>
      <c r="X41" s="7">
        <f t="shared" si="291"/>
        <v>0</v>
      </c>
      <c r="Y41" s="104"/>
      <c r="Z41" s="10" t="str">
        <f t="shared" si="292"/>
        <v>F</v>
      </c>
      <c r="AA41" s="8">
        <f t="shared" si="293"/>
        <v>0</v>
      </c>
      <c r="AB41" s="8" t="str">
        <f t="shared" si="294"/>
        <v>0.0</v>
      </c>
      <c r="AC41" s="45"/>
      <c r="AD41" s="185"/>
      <c r="AE41" s="294"/>
      <c r="AF41" s="45"/>
      <c r="AG41" s="45"/>
      <c r="AH41" s="6">
        <f t="shared" si="295"/>
        <v>0</v>
      </c>
      <c r="AI41" s="7">
        <f t="shared" si="296"/>
        <v>0</v>
      </c>
      <c r="AJ41" s="104"/>
      <c r="AK41" s="10" t="str">
        <f t="shared" si="297"/>
        <v>F</v>
      </c>
      <c r="AL41" s="8">
        <f t="shared" si="298"/>
        <v>0</v>
      </c>
      <c r="AM41" s="8" t="str">
        <f t="shared" si="299"/>
        <v>0.0</v>
      </c>
      <c r="AN41" s="45"/>
      <c r="AO41" s="289"/>
      <c r="AP41" s="118"/>
      <c r="AQ41" s="244"/>
      <c r="AR41" s="244"/>
      <c r="AS41" s="6">
        <f t="shared" si="300"/>
        <v>0</v>
      </c>
      <c r="AT41" s="7">
        <f t="shared" si="301"/>
        <v>0</v>
      </c>
      <c r="AU41" s="104"/>
      <c r="AV41" s="10" t="str">
        <f t="shared" si="302"/>
        <v>F</v>
      </c>
      <c r="AW41" s="8">
        <f t="shared" si="303"/>
        <v>0</v>
      </c>
      <c r="AX41" s="8" t="str">
        <f t="shared" si="304"/>
        <v>0.0</v>
      </c>
      <c r="AY41" s="20"/>
      <c r="AZ41" s="113"/>
      <c r="BA41" s="286"/>
      <c r="BB41" s="245"/>
      <c r="BC41" s="245"/>
      <c r="BD41" s="6">
        <f t="shared" si="305"/>
        <v>0</v>
      </c>
      <c r="BE41" s="7">
        <f t="shared" si="306"/>
        <v>0</v>
      </c>
      <c r="BF41" s="104"/>
      <c r="BG41" s="10" t="str">
        <f t="shared" si="307"/>
        <v>F</v>
      </c>
      <c r="BH41" s="8">
        <f t="shared" si="308"/>
        <v>0</v>
      </c>
      <c r="BI41" s="8" t="str">
        <f t="shared" si="309"/>
        <v>0.0</v>
      </c>
      <c r="BJ41" s="45"/>
      <c r="BK41" s="185"/>
      <c r="BL41" s="306"/>
      <c r="BM41" s="335"/>
      <c r="BN41" s="335"/>
      <c r="BO41" s="6">
        <f t="shared" si="310"/>
        <v>0</v>
      </c>
      <c r="BP41" s="7">
        <f t="shared" si="311"/>
        <v>0</v>
      </c>
      <c r="BQ41" s="104"/>
      <c r="BR41" s="10" t="str">
        <f t="shared" si="312"/>
        <v>F</v>
      </c>
      <c r="BS41" s="8">
        <f t="shared" si="313"/>
        <v>0</v>
      </c>
      <c r="BT41" s="8" t="str">
        <f t="shared" si="314"/>
        <v>0.0</v>
      </c>
      <c r="BU41" s="45"/>
      <c r="BV41" s="289"/>
      <c r="BW41" s="243"/>
      <c r="BX41" s="334"/>
      <c r="BY41" s="334"/>
      <c r="BZ41" s="6">
        <f t="shared" si="315"/>
        <v>0</v>
      </c>
      <c r="CA41" s="7">
        <f t="shared" si="316"/>
        <v>0</v>
      </c>
      <c r="CB41" s="104"/>
      <c r="CC41" s="10" t="str">
        <f t="shared" si="317"/>
        <v>F</v>
      </c>
      <c r="CD41" s="8">
        <f t="shared" si="318"/>
        <v>0</v>
      </c>
      <c r="CE41" s="8" t="str">
        <f t="shared" si="319"/>
        <v>0.0</v>
      </c>
      <c r="CF41" s="12">
        <v>2</v>
      </c>
      <c r="CG41" s="110">
        <v>2</v>
      </c>
      <c r="CH41" s="316"/>
      <c r="CI41" s="334"/>
      <c r="CJ41" s="334"/>
      <c r="CK41" s="6">
        <f t="shared" si="320"/>
        <v>0</v>
      </c>
      <c r="CL41" s="7">
        <f t="shared" si="321"/>
        <v>0</v>
      </c>
      <c r="CM41" s="104"/>
      <c r="CN41" s="10" t="str">
        <f t="shared" si="322"/>
        <v>F</v>
      </c>
      <c r="CO41" s="8">
        <f t="shared" si="323"/>
        <v>0</v>
      </c>
      <c r="CP41" s="8" t="str">
        <f t="shared" si="324"/>
        <v>0.0</v>
      </c>
      <c r="CQ41" s="20"/>
      <c r="CR41" s="113"/>
      <c r="CS41" s="365">
        <f t="shared" si="325"/>
        <v>2</v>
      </c>
      <c r="CT41" s="363">
        <f t="shared" si="326"/>
        <v>0</v>
      </c>
      <c r="CU41" s="355" t="str">
        <f t="shared" si="327"/>
        <v>0.00</v>
      </c>
      <c r="CV41" s="356" t="str">
        <f t="shared" si="328"/>
        <v>Cảnh báo KQHT</v>
      </c>
      <c r="CW41" s="357">
        <f t="shared" si="329"/>
        <v>2</v>
      </c>
      <c r="CX41" s="358">
        <f t="shared" si="330"/>
        <v>0</v>
      </c>
      <c r="CY41" s="356" t="str">
        <f t="shared" si="331"/>
        <v>Cảnh báo KQHT</v>
      </c>
    </row>
  </sheetData>
  <autoFilter ref="A1:OT24"/>
  <conditionalFormatting sqref="JZ1:KF1 KZ1:LF1 LK1:LQ1 LV1:LZ1 MG1:MK1 MR1:MV1 NC1:NG1 JZ2:KA28 JZ31:KA33 KZ2:LA28 KZ31:LA33 MR2:MR28 MR31:MR33 MG2:MG28 MG31:MG32 LV2:LV28 LV31:LV32 NC2:NC28 NC31:NC32 LK2:LL28 LK31:LL32 OC1:OG1 ON1:OP1 OC2:OC24">
    <cfRule type="cellIs" dxfId="10" priority="18" operator="lessThan">
      <formula>3.95</formula>
    </cfRule>
  </conditionalFormatting>
  <pageMargins left="0" right="0" top="0" bottom="0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28"/>
  <sheetViews>
    <sheetView zoomScale="90" zoomScaleNormal="90" workbookViewId="0">
      <pane xSplit="5" ySplit="1" topLeftCell="OD2" activePane="bottomRight" state="frozen"/>
      <selection pane="topRight"/>
      <selection pane="bottomLeft"/>
      <selection pane="bottomRight" activeCell="ON9" sqref="ON9"/>
    </sheetView>
  </sheetViews>
  <sheetFormatPr defaultColWidth="4.42578125" defaultRowHeight="17.25" customHeight="1" x14ac:dyDescent="0.25"/>
  <cols>
    <col min="1" max="1" width="6.5703125" style="44" customWidth="1"/>
    <col min="2" max="2" width="10.7109375" style="44" customWidth="1"/>
    <col min="3" max="3" width="16.85546875" style="44" customWidth="1"/>
    <col min="4" max="4" width="23.42578125" style="44" customWidth="1"/>
    <col min="5" max="5" width="9.28515625" style="44" customWidth="1"/>
    <col min="6" max="7" width="14.85546875" style="44" customWidth="1"/>
    <col min="8" max="8" width="8.85546875" style="44" customWidth="1"/>
    <col min="9" max="9" width="26.7109375" style="109" customWidth="1"/>
    <col min="10" max="10" width="4.42578125" style="44"/>
    <col min="11" max="11" width="4.42578125" style="46"/>
    <col min="12" max="15" width="4.42578125" style="44"/>
    <col min="16" max="16" width="4.42578125" style="46"/>
    <col min="17" max="24" width="4.42578125" style="44"/>
    <col min="25" max="25" width="4.42578125" style="46"/>
    <col min="26" max="29" width="4.42578125" style="44"/>
    <col min="30" max="30" width="4.42578125" style="65"/>
    <col min="31" max="35" width="4.42578125" style="44"/>
    <col min="36" max="36" width="4.42578125" style="46"/>
    <col min="37" max="40" width="4.42578125" style="44"/>
    <col min="41" max="41" width="4.42578125" style="65"/>
    <col min="42" max="46" width="4.42578125" style="44"/>
    <col min="47" max="47" width="4.42578125" style="46"/>
    <col min="48" max="51" width="4.42578125" style="44"/>
    <col min="52" max="52" width="4.42578125" style="65"/>
    <col min="53" max="57" width="4.42578125" style="44"/>
    <col min="58" max="58" width="4.42578125" style="46"/>
    <col min="59" max="68" width="4.42578125" style="44"/>
    <col min="69" max="69" width="4.42578125" style="46"/>
    <col min="70" max="74" width="4.42578125" style="44"/>
    <col min="75" max="79" width="5" style="44" customWidth="1"/>
    <col min="80" max="80" width="5" style="46" customWidth="1"/>
    <col min="81" max="85" width="5" style="44" customWidth="1"/>
    <col min="86" max="90" width="4.42578125" style="44"/>
    <col min="91" max="91" width="4.42578125" style="46"/>
    <col min="92" max="96" width="4.42578125" style="44"/>
    <col min="97" max="97" width="5.28515625" style="44" customWidth="1"/>
    <col min="98" max="98" width="5.5703125" style="44" customWidth="1"/>
    <col min="99" max="99" width="6.140625" style="44" customWidth="1"/>
    <col min="100" max="100" width="11.28515625" style="44" customWidth="1"/>
    <col min="101" max="101" width="5.5703125" style="44" customWidth="1"/>
    <col min="102" max="102" width="6.42578125" style="44" customWidth="1"/>
    <col min="103" max="103" width="10" style="44" customWidth="1"/>
    <col min="104" max="104" width="7.28515625" style="44" customWidth="1"/>
    <col min="105" max="109" width="4.7109375" style="44" customWidth="1"/>
    <col min="110" max="110" width="4.7109375" style="46" customWidth="1"/>
    <col min="111" max="120" width="4.7109375" style="44" customWidth="1"/>
    <col min="121" max="121" width="4.7109375" style="46" customWidth="1"/>
    <col min="122" max="126" width="4.7109375" style="44" customWidth="1"/>
    <col min="127" max="131" width="4.5703125" style="44" customWidth="1"/>
    <col min="132" max="132" width="4.5703125" style="46" customWidth="1"/>
    <col min="133" max="142" width="4.5703125" style="44" customWidth="1"/>
    <col min="143" max="143" width="4.5703125" style="46" customWidth="1"/>
    <col min="144" max="148" width="4.5703125" style="44" customWidth="1"/>
    <col min="149" max="153" width="4.28515625" style="44" customWidth="1"/>
    <col min="154" max="154" width="4.28515625" style="46" customWidth="1"/>
    <col min="155" max="164" width="4.28515625" style="44" customWidth="1"/>
    <col min="165" max="165" width="4.28515625" style="46" customWidth="1"/>
    <col min="166" max="170" width="4.28515625" style="44" customWidth="1"/>
    <col min="171" max="171" width="4.140625" style="44" customWidth="1"/>
    <col min="172" max="175" width="4.42578125" style="44"/>
    <col min="176" max="176" width="4.42578125" style="46"/>
    <col min="177" max="181" width="4.42578125" style="44"/>
    <col min="182" max="182" width="5.28515625" style="44" customWidth="1"/>
    <col min="183" max="183" width="5.7109375" style="44" customWidth="1"/>
    <col min="184" max="184" width="6.28515625" style="44" customWidth="1"/>
    <col min="185" max="185" width="17" style="44" customWidth="1"/>
    <col min="186" max="187" width="6" style="44" customWidth="1"/>
    <col min="188" max="188" width="7.140625" style="44" customWidth="1"/>
    <col min="189" max="189" width="6.140625" style="44" customWidth="1"/>
    <col min="190" max="190" width="7.140625" style="46" customWidth="1"/>
    <col min="191" max="191" width="7.7109375" style="44" customWidth="1"/>
    <col min="192" max="192" width="9.140625" style="44" customWidth="1"/>
    <col min="193" max="193" width="7.28515625" style="44" customWidth="1"/>
    <col min="194" max="194" width="4.85546875" style="44" customWidth="1"/>
    <col min="195" max="198" width="4.7109375" style="44" customWidth="1"/>
    <col min="199" max="199" width="4.7109375" style="46" customWidth="1"/>
    <col min="200" max="204" width="4.7109375" style="44" customWidth="1"/>
    <col min="205" max="205" width="5" style="44" customWidth="1"/>
    <col min="206" max="209" width="4.7109375" style="44" customWidth="1"/>
    <col min="210" max="210" width="4.7109375" style="46" customWidth="1"/>
    <col min="211" max="211" width="5" style="44" customWidth="1"/>
    <col min="212" max="220" width="4.7109375" style="44" customWidth="1"/>
    <col min="221" max="221" width="4.7109375" style="46" customWidth="1"/>
    <col min="222" max="226" width="4.7109375" style="44" customWidth="1"/>
    <col min="227" max="231" width="4.85546875" style="44" customWidth="1"/>
    <col min="232" max="232" width="4.85546875" style="46" customWidth="1"/>
    <col min="233" max="242" width="4.85546875" style="44" customWidth="1"/>
    <col min="243" max="243" width="4.85546875" style="46" customWidth="1"/>
    <col min="244" max="248" width="4.85546875" style="44" customWidth="1"/>
    <col min="249" max="249" width="4.28515625" style="44" customWidth="1"/>
    <col min="250" max="253" width="4.5703125" style="44" customWidth="1"/>
    <col min="254" max="254" width="4.5703125" style="46" customWidth="1"/>
    <col min="255" max="259" width="4.5703125" style="44" customWidth="1"/>
    <col min="260" max="260" width="4.85546875" customWidth="1"/>
    <col min="263" max="264" width="4.5703125" bestFit="1" customWidth="1"/>
    <col min="269" max="270" width="4.85546875" bestFit="1" customWidth="1"/>
    <col min="271" max="271" width="4.7109375" customWidth="1"/>
    <col min="280" max="280" width="4.85546875" bestFit="1" customWidth="1"/>
    <col min="281" max="281" width="4.140625" customWidth="1"/>
    <col min="282" max="282" width="4.5703125" bestFit="1" customWidth="1"/>
    <col min="285" max="286" width="4.5703125" bestFit="1" customWidth="1"/>
    <col min="291" max="292" width="4.85546875" bestFit="1" customWidth="1"/>
    <col min="293" max="293" width="5.28515625" customWidth="1"/>
    <col min="294" max="294" width="5.7109375" customWidth="1"/>
    <col min="295" max="295" width="6.5703125" customWidth="1"/>
    <col min="296" max="296" width="16.7109375" customWidth="1"/>
    <col min="297" max="297" width="5" customWidth="1"/>
    <col min="298" max="298" width="5.7109375" customWidth="1"/>
    <col min="299" max="299" width="6" customWidth="1"/>
    <col min="300" max="302" width="6.42578125" customWidth="1"/>
    <col min="303" max="303" width="7.7109375" customWidth="1"/>
    <col min="304" max="304" width="6.7109375" customWidth="1"/>
    <col min="305" max="305" width="7.7109375" customWidth="1"/>
    <col min="306" max="306" width="16.7109375" customWidth="1"/>
    <col min="307" max="307" width="8.7109375" customWidth="1"/>
    <col min="309" max="309" width="4.5703125" customWidth="1"/>
    <col min="317" max="318" width="4.42578125" customWidth="1"/>
    <col min="322" max="322" width="4.5703125" bestFit="1" customWidth="1"/>
    <col min="328" max="329" width="4.85546875" bestFit="1" customWidth="1"/>
    <col min="330" max="330" width="4.5703125" bestFit="1" customWidth="1"/>
    <col min="331" max="331" width="4.7109375" customWidth="1"/>
    <col min="333" max="333" width="4.5703125" bestFit="1" customWidth="1"/>
    <col min="344" max="344" width="4.5703125" bestFit="1" customWidth="1"/>
    <col min="350" max="351" width="4.85546875" bestFit="1" customWidth="1"/>
    <col min="352" max="352" width="4.5703125" customWidth="1"/>
    <col min="353" max="353" width="4.7109375" customWidth="1"/>
    <col min="355" max="355" width="4.5703125" bestFit="1" customWidth="1"/>
    <col min="364" max="364" width="5.85546875" bestFit="1" customWidth="1"/>
    <col min="365" max="365" width="5.28515625" customWidth="1"/>
    <col min="366" max="366" width="17.28515625" customWidth="1"/>
    <col min="368" max="368" width="5.85546875" bestFit="1" customWidth="1"/>
    <col min="369" max="369" width="5.7109375" customWidth="1"/>
    <col min="370" max="370" width="5.140625" customWidth="1"/>
    <col min="371" max="371" width="5.85546875" bestFit="1" customWidth="1"/>
    <col min="372" max="372" width="7" customWidth="1"/>
    <col min="374" max="374" width="6.28515625" customWidth="1"/>
    <col min="375" max="375" width="6.140625" customWidth="1"/>
    <col min="376" max="376" width="12.140625" customWidth="1"/>
    <col min="377" max="377" width="8.42578125" customWidth="1"/>
    <col min="378" max="378" width="4.7109375" customWidth="1"/>
    <col min="381" max="382" width="4.5703125" bestFit="1" customWidth="1"/>
    <col min="385" max="385" width="4.5703125" bestFit="1" customWidth="1"/>
    <col min="387" max="388" width="4.85546875" bestFit="1" customWidth="1"/>
    <col min="389" max="389" width="4.7109375" customWidth="1"/>
    <col min="392" max="392" width="4.7109375" customWidth="1"/>
    <col min="401" max="401" width="6" customWidth="1"/>
  </cols>
  <sheetData>
    <row r="1" spans="1:401" ht="14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998" t="s">
        <v>1243</v>
      </c>
      <c r="G1" s="1" t="s">
        <v>5</v>
      </c>
      <c r="H1" s="1" t="s">
        <v>6</v>
      </c>
      <c r="I1" s="2" t="s">
        <v>7</v>
      </c>
      <c r="J1" s="142" t="s">
        <v>8</v>
      </c>
      <c r="K1" s="814" t="s">
        <v>1202</v>
      </c>
      <c r="L1" s="9" t="s">
        <v>199</v>
      </c>
      <c r="M1" s="203" t="s">
        <v>200</v>
      </c>
      <c r="N1" s="210" t="s">
        <v>201</v>
      </c>
      <c r="O1" s="141" t="s">
        <v>202</v>
      </c>
      <c r="P1" s="815" t="s">
        <v>1210</v>
      </c>
      <c r="Q1" s="9" t="s">
        <v>203</v>
      </c>
      <c r="R1" s="204" t="s">
        <v>575</v>
      </c>
      <c r="S1" s="211" t="s">
        <v>205</v>
      </c>
      <c r="T1" s="131" t="s">
        <v>206</v>
      </c>
      <c r="U1" s="132" t="s">
        <v>207</v>
      </c>
      <c r="V1" s="132" t="s">
        <v>208</v>
      </c>
      <c r="W1" s="133" t="s">
        <v>209</v>
      </c>
      <c r="X1" s="143" t="s">
        <v>9</v>
      </c>
      <c r="Y1" s="785" t="s">
        <v>212</v>
      </c>
      <c r="Z1" s="144" t="s">
        <v>210</v>
      </c>
      <c r="AA1" s="202" t="s">
        <v>211</v>
      </c>
      <c r="AB1" s="145" t="s">
        <v>212</v>
      </c>
      <c r="AC1" s="137" t="s">
        <v>9</v>
      </c>
      <c r="AD1" s="139" t="s">
        <v>9</v>
      </c>
      <c r="AE1" s="131" t="s">
        <v>206</v>
      </c>
      <c r="AF1" s="132" t="s">
        <v>219</v>
      </c>
      <c r="AG1" s="132" t="s">
        <v>220</v>
      </c>
      <c r="AH1" s="133" t="s">
        <v>221</v>
      </c>
      <c r="AI1" s="143" t="s">
        <v>11</v>
      </c>
      <c r="AJ1" s="787" t="s">
        <v>224</v>
      </c>
      <c r="AK1" s="146" t="s">
        <v>222</v>
      </c>
      <c r="AL1" s="205" t="s">
        <v>223</v>
      </c>
      <c r="AM1" s="147" t="s">
        <v>224</v>
      </c>
      <c r="AN1" s="148" t="s">
        <v>11</v>
      </c>
      <c r="AO1" s="139" t="s">
        <v>11</v>
      </c>
      <c r="AP1" s="131" t="s">
        <v>206</v>
      </c>
      <c r="AQ1" s="132" t="s">
        <v>225</v>
      </c>
      <c r="AR1" s="132" t="s">
        <v>226</v>
      </c>
      <c r="AS1" s="133" t="s">
        <v>227</v>
      </c>
      <c r="AT1" s="143" t="s">
        <v>12</v>
      </c>
      <c r="AU1" s="785" t="s">
        <v>230</v>
      </c>
      <c r="AV1" s="144" t="s">
        <v>228</v>
      </c>
      <c r="AW1" s="202" t="s">
        <v>229</v>
      </c>
      <c r="AX1" s="145" t="s">
        <v>230</v>
      </c>
      <c r="AY1" s="137" t="s">
        <v>12</v>
      </c>
      <c r="AZ1" s="138" t="s">
        <v>12</v>
      </c>
      <c r="BA1" s="149" t="s">
        <v>206</v>
      </c>
      <c r="BB1" s="150" t="s">
        <v>815</v>
      </c>
      <c r="BC1" s="150" t="s">
        <v>816</v>
      </c>
      <c r="BD1" s="151" t="s">
        <v>817</v>
      </c>
      <c r="BE1" s="152" t="s">
        <v>460</v>
      </c>
      <c r="BF1" s="783" t="s">
        <v>820</v>
      </c>
      <c r="BG1" s="153" t="s">
        <v>818</v>
      </c>
      <c r="BH1" s="201" t="s">
        <v>819</v>
      </c>
      <c r="BI1" s="154" t="s">
        <v>820</v>
      </c>
      <c r="BJ1" s="155" t="s">
        <v>821</v>
      </c>
      <c r="BK1" s="156" t="s">
        <v>821</v>
      </c>
      <c r="BL1" s="149" t="s">
        <v>206</v>
      </c>
      <c r="BM1" s="150" t="s">
        <v>822</v>
      </c>
      <c r="BN1" s="150" t="s">
        <v>823</v>
      </c>
      <c r="BO1" s="151" t="s">
        <v>824</v>
      </c>
      <c r="BP1" s="152" t="s">
        <v>746</v>
      </c>
      <c r="BQ1" s="783" t="s">
        <v>827</v>
      </c>
      <c r="BR1" s="153" t="s">
        <v>825</v>
      </c>
      <c r="BS1" s="201" t="s">
        <v>826</v>
      </c>
      <c r="BT1" s="154" t="s">
        <v>827</v>
      </c>
      <c r="BU1" s="155" t="s">
        <v>828</v>
      </c>
      <c r="BV1" s="156" t="s">
        <v>828</v>
      </c>
      <c r="BW1" s="298" t="s">
        <v>206</v>
      </c>
      <c r="BX1" s="299" t="s">
        <v>590</v>
      </c>
      <c r="BY1" s="299" t="s">
        <v>591</v>
      </c>
      <c r="BZ1" s="300" t="s">
        <v>592</v>
      </c>
      <c r="CA1" s="301" t="s">
        <v>747</v>
      </c>
      <c r="CB1" s="710" t="s">
        <v>595</v>
      </c>
      <c r="CC1" s="9" t="s">
        <v>829</v>
      </c>
      <c r="CD1" s="302" t="s">
        <v>594</v>
      </c>
      <c r="CE1" s="302" t="s">
        <v>595</v>
      </c>
      <c r="CF1" s="303" t="s">
        <v>830</v>
      </c>
      <c r="CG1" s="304" t="s">
        <v>830</v>
      </c>
      <c r="CH1" s="298" t="s">
        <v>206</v>
      </c>
      <c r="CI1" s="299" t="s">
        <v>597</v>
      </c>
      <c r="CJ1" s="299" t="s">
        <v>598</v>
      </c>
      <c r="CK1" s="300" t="s">
        <v>599</v>
      </c>
      <c r="CL1" s="301" t="s">
        <v>1233</v>
      </c>
      <c r="CM1" s="710" t="s">
        <v>602</v>
      </c>
      <c r="CN1" s="9" t="s">
        <v>831</v>
      </c>
      <c r="CO1" s="302" t="s">
        <v>601</v>
      </c>
      <c r="CP1" s="302" t="s">
        <v>602</v>
      </c>
      <c r="CQ1" s="303" t="s">
        <v>832</v>
      </c>
      <c r="CR1" s="304" t="s">
        <v>832</v>
      </c>
      <c r="CS1" s="347" t="s">
        <v>246</v>
      </c>
      <c r="CT1" s="348" t="s">
        <v>247</v>
      </c>
      <c r="CU1" s="349" t="s">
        <v>248</v>
      </c>
      <c r="CV1" s="350" t="s">
        <v>249</v>
      </c>
      <c r="CW1" s="351" t="s">
        <v>250</v>
      </c>
      <c r="CX1" s="352" t="s">
        <v>251</v>
      </c>
      <c r="CY1" s="350" t="s">
        <v>252</v>
      </c>
      <c r="CZ1" s="350" t="s">
        <v>253</v>
      </c>
      <c r="DA1" s="397" t="s">
        <v>206</v>
      </c>
      <c r="DB1" s="398" t="s">
        <v>833</v>
      </c>
      <c r="DC1" s="398" t="s">
        <v>834</v>
      </c>
      <c r="DD1" s="399" t="s">
        <v>835</v>
      </c>
      <c r="DE1" s="400" t="s">
        <v>749</v>
      </c>
      <c r="DF1" s="795" t="s">
        <v>838</v>
      </c>
      <c r="DG1" s="401" t="s">
        <v>836</v>
      </c>
      <c r="DH1" s="402" t="s">
        <v>837</v>
      </c>
      <c r="DI1" s="402" t="s">
        <v>838</v>
      </c>
      <c r="DJ1" s="403" t="s">
        <v>839</v>
      </c>
      <c r="DK1" s="404" t="s">
        <v>840</v>
      </c>
      <c r="DL1" s="397" t="s">
        <v>206</v>
      </c>
      <c r="DM1" s="398" t="s">
        <v>345</v>
      </c>
      <c r="DN1" s="398" t="s">
        <v>346</v>
      </c>
      <c r="DO1" s="399" t="s">
        <v>347</v>
      </c>
      <c r="DP1" s="400" t="s">
        <v>750</v>
      </c>
      <c r="DQ1" s="795" t="s">
        <v>351</v>
      </c>
      <c r="DR1" s="401" t="s">
        <v>349</v>
      </c>
      <c r="DS1" s="402" t="s">
        <v>350</v>
      </c>
      <c r="DT1" s="402" t="s">
        <v>351</v>
      </c>
      <c r="DU1" s="403" t="s">
        <v>353</v>
      </c>
      <c r="DV1" s="406" t="s">
        <v>352</v>
      </c>
      <c r="DW1" s="397" t="s">
        <v>206</v>
      </c>
      <c r="DX1" s="398" t="s">
        <v>841</v>
      </c>
      <c r="DY1" s="398" t="s">
        <v>842</v>
      </c>
      <c r="DZ1" s="399" t="s">
        <v>843</v>
      </c>
      <c r="EA1" s="400" t="s">
        <v>751</v>
      </c>
      <c r="EB1" s="795" t="s">
        <v>846</v>
      </c>
      <c r="EC1" s="401" t="s">
        <v>844</v>
      </c>
      <c r="ED1" s="402" t="s">
        <v>845</v>
      </c>
      <c r="EE1" s="402" t="s">
        <v>846</v>
      </c>
      <c r="EF1" s="403" t="s">
        <v>847</v>
      </c>
      <c r="EG1" s="404" t="s">
        <v>847</v>
      </c>
      <c r="EH1" s="397" t="s">
        <v>206</v>
      </c>
      <c r="EI1" s="398" t="s">
        <v>848</v>
      </c>
      <c r="EJ1" s="398" t="s">
        <v>849</v>
      </c>
      <c r="EK1" s="399" t="s">
        <v>850</v>
      </c>
      <c r="EL1" s="400" t="s">
        <v>1234</v>
      </c>
      <c r="EM1" s="795" t="s">
        <v>853</v>
      </c>
      <c r="EN1" s="401" t="s">
        <v>851</v>
      </c>
      <c r="EO1" s="402" t="s">
        <v>852</v>
      </c>
      <c r="EP1" s="402" t="s">
        <v>853</v>
      </c>
      <c r="EQ1" s="403" t="s">
        <v>854</v>
      </c>
      <c r="ER1" s="406" t="s">
        <v>854</v>
      </c>
      <c r="ES1" s="131" t="s">
        <v>206</v>
      </c>
      <c r="ET1" s="132" t="s">
        <v>254</v>
      </c>
      <c r="EU1" s="132" t="s">
        <v>255</v>
      </c>
      <c r="EV1" s="133" t="s">
        <v>256</v>
      </c>
      <c r="EW1" s="143" t="s">
        <v>1235</v>
      </c>
      <c r="EX1" s="787" t="s">
        <v>259</v>
      </c>
      <c r="EY1" s="146" t="s">
        <v>257</v>
      </c>
      <c r="EZ1" s="205" t="s">
        <v>258</v>
      </c>
      <c r="FA1" s="147" t="s">
        <v>259</v>
      </c>
      <c r="FB1" s="148" t="s">
        <v>15</v>
      </c>
      <c r="FC1" s="139" t="s">
        <v>15</v>
      </c>
      <c r="FD1" s="397" t="s">
        <v>206</v>
      </c>
      <c r="FE1" s="398" t="s">
        <v>855</v>
      </c>
      <c r="FF1" s="398" t="s">
        <v>856</v>
      </c>
      <c r="FG1" s="399" t="s">
        <v>857</v>
      </c>
      <c r="FH1" s="400" t="s">
        <v>753</v>
      </c>
      <c r="FI1" s="795" t="s">
        <v>860</v>
      </c>
      <c r="FJ1" s="401" t="s">
        <v>858</v>
      </c>
      <c r="FK1" s="402" t="s">
        <v>859</v>
      </c>
      <c r="FL1" s="402" t="s">
        <v>860</v>
      </c>
      <c r="FM1" s="403" t="s">
        <v>861</v>
      </c>
      <c r="FN1" s="404" t="s">
        <v>861</v>
      </c>
      <c r="FO1" s="397" t="s">
        <v>206</v>
      </c>
      <c r="FP1" s="398" t="s">
        <v>862</v>
      </c>
      <c r="FQ1" s="398" t="s">
        <v>863</v>
      </c>
      <c r="FR1" s="399" t="s">
        <v>864</v>
      </c>
      <c r="FS1" s="400" t="s">
        <v>754</v>
      </c>
      <c r="FT1" s="795" t="s">
        <v>867</v>
      </c>
      <c r="FU1" s="401" t="s">
        <v>865</v>
      </c>
      <c r="FV1" s="402" t="s">
        <v>866</v>
      </c>
      <c r="FW1" s="402" t="s">
        <v>867</v>
      </c>
      <c r="FX1" s="403" t="s">
        <v>868</v>
      </c>
      <c r="FY1" s="406" t="s">
        <v>868</v>
      </c>
      <c r="FZ1" s="368" t="s">
        <v>311</v>
      </c>
      <c r="GA1" s="367" t="s">
        <v>312</v>
      </c>
      <c r="GB1" s="369" t="s">
        <v>313</v>
      </c>
      <c r="GC1" s="390" t="s">
        <v>314</v>
      </c>
      <c r="GD1" s="368" t="s">
        <v>315</v>
      </c>
      <c r="GE1" s="367" t="s">
        <v>316</v>
      </c>
      <c r="GF1" s="522" t="s">
        <v>317</v>
      </c>
      <c r="GG1" s="390" t="s">
        <v>318</v>
      </c>
      <c r="GH1" s="788" t="s">
        <v>1196</v>
      </c>
      <c r="GI1" s="390" t="s">
        <v>319</v>
      </c>
      <c r="GJ1" s="529" t="s">
        <v>320</v>
      </c>
      <c r="GK1" s="523" t="s">
        <v>869</v>
      </c>
      <c r="GL1" s="397" t="s">
        <v>206</v>
      </c>
      <c r="GM1" s="398" t="s">
        <v>870</v>
      </c>
      <c r="GN1" s="398" t="s">
        <v>871</v>
      </c>
      <c r="GO1" s="399" t="s">
        <v>872</v>
      </c>
      <c r="GP1" s="400" t="s">
        <v>873</v>
      </c>
      <c r="GQ1" s="795" t="s">
        <v>876</v>
      </c>
      <c r="GR1" s="401" t="s">
        <v>874</v>
      </c>
      <c r="GS1" s="402" t="s">
        <v>875</v>
      </c>
      <c r="GT1" s="402" t="s">
        <v>876</v>
      </c>
      <c r="GU1" s="403" t="s">
        <v>877</v>
      </c>
      <c r="GV1" s="404" t="s">
        <v>877</v>
      </c>
      <c r="GW1" s="397" t="s">
        <v>206</v>
      </c>
      <c r="GX1" s="398" t="s">
        <v>1181</v>
      </c>
      <c r="GY1" s="398" t="s">
        <v>1182</v>
      </c>
      <c r="GZ1" s="399" t="s">
        <v>1183</v>
      </c>
      <c r="HA1" s="400" t="s">
        <v>1180</v>
      </c>
      <c r="HB1" s="795" t="s">
        <v>1186</v>
      </c>
      <c r="HC1" s="401" t="s">
        <v>1184</v>
      </c>
      <c r="HD1" s="402" t="s">
        <v>1185</v>
      </c>
      <c r="HE1" s="402" t="s">
        <v>1186</v>
      </c>
      <c r="HF1" s="403" t="s">
        <v>1187</v>
      </c>
      <c r="HG1" s="404" t="s">
        <v>1187</v>
      </c>
      <c r="HH1" s="397" t="s">
        <v>206</v>
      </c>
      <c r="HI1" s="398" t="s">
        <v>878</v>
      </c>
      <c r="HJ1" s="398" t="s">
        <v>879</v>
      </c>
      <c r="HK1" s="399" t="s">
        <v>880</v>
      </c>
      <c r="HL1" s="400" t="s">
        <v>881</v>
      </c>
      <c r="HM1" s="795" t="s">
        <v>884</v>
      </c>
      <c r="HN1" s="401" t="s">
        <v>882</v>
      </c>
      <c r="HO1" s="402" t="s">
        <v>883</v>
      </c>
      <c r="HP1" s="402" t="s">
        <v>884</v>
      </c>
      <c r="HQ1" s="403" t="s">
        <v>885</v>
      </c>
      <c r="HR1" s="406" t="s">
        <v>886</v>
      </c>
      <c r="HS1" s="397" t="s">
        <v>206</v>
      </c>
      <c r="HT1" s="398" t="s">
        <v>887</v>
      </c>
      <c r="HU1" s="398" t="s">
        <v>888</v>
      </c>
      <c r="HV1" s="399" t="s">
        <v>889</v>
      </c>
      <c r="HW1" s="400" t="s">
        <v>890</v>
      </c>
      <c r="HX1" s="795" t="s">
        <v>893</v>
      </c>
      <c r="HY1" s="401" t="s">
        <v>891</v>
      </c>
      <c r="HZ1" s="402" t="s">
        <v>892</v>
      </c>
      <c r="IA1" s="402" t="s">
        <v>893</v>
      </c>
      <c r="IB1" s="403" t="s">
        <v>894</v>
      </c>
      <c r="IC1" s="406" t="s">
        <v>894</v>
      </c>
      <c r="ID1" s="397" t="s">
        <v>206</v>
      </c>
      <c r="IE1" s="398" t="s">
        <v>895</v>
      </c>
      <c r="IF1" s="398" t="s">
        <v>896</v>
      </c>
      <c r="IG1" s="399" t="s">
        <v>897</v>
      </c>
      <c r="IH1" s="400" t="s">
        <v>898</v>
      </c>
      <c r="II1" s="795" t="s">
        <v>901</v>
      </c>
      <c r="IJ1" s="401" t="s">
        <v>899</v>
      </c>
      <c r="IK1" s="402" t="s">
        <v>900</v>
      </c>
      <c r="IL1" s="402" t="s">
        <v>901</v>
      </c>
      <c r="IM1" s="403" t="s">
        <v>902</v>
      </c>
      <c r="IN1" s="404" t="s">
        <v>898</v>
      </c>
      <c r="IO1" s="397" t="s">
        <v>206</v>
      </c>
      <c r="IP1" s="398" t="s">
        <v>903</v>
      </c>
      <c r="IQ1" s="398" t="s">
        <v>904</v>
      </c>
      <c r="IR1" s="399" t="s">
        <v>905</v>
      </c>
      <c r="IS1" s="400" t="s">
        <v>906</v>
      </c>
      <c r="IT1" s="795" t="s">
        <v>909</v>
      </c>
      <c r="IU1" s="401" t="s">
        <v>907</v>
      </c>
      <c r="IV1" s="402" t="s">
        <v>908</v>
      </c>
      <c r="IW1" s="402" t="s">
        <v>909</v>
      </c>
      <c r="IX1" s="403" t="s">
        <v>910</v>
      </c>
      <c r="IY1" s="404" t="s">
        <v>911</v>
      </c>
      <c r="IZ1" s="397" t="s">
        <v>206</v>
      </c>
      <c r="JA1" s="398" t="s">
        <v>912</v>
      </c>
      <c r="JB1" s="398" t="s">
        <v>913</v>
      </c>
      <c r="JC1" s="399" t="s">
        <v>914</v>
      </c>
      <c r="JD1" s="400" t="s">
        <v>915</v>
      </c>
      <c r="JE1" s="795" t="s">
        <v>918</v>
      </c>
      <c r="JF1" s="401" t="s">
        <v>916</v>
      </c>
      <c r="JG1" s="402" t="s">
        <v>917</v>
      </c>
      <c r="JH1" s="402" t="s">
        <v>918</v>
      </c>
      <c r="JI1" s="403" t="s">
        <v>919</v>
      </c>
      <c r="JJ1" s="404" t="s">
        <v>920</v>
      </c>
      <c r="JK1" s="298" t="s">
        <v>206</v>
      </c>
      <c r="JL1" s="299" t="s">
        <v>363</v>
      </c>
      <c r="JM1" s="299" t="s">
        <v>364</v>
      </c>
      <c r="JN1" s="300" t="s">
        <v>365</v>
      </c>
      <c r="JO1" s="301" t="s">
        <v>366</v>
      </c>
      <c r="JP1" s="710" t="s">
        <v>369</v>
      </c>
      <c r="JQ1" s="9" t="s">
        <v>367</v>
      </c>
      <c r="JR1" s="302" t="s">
        <v>368</v>
      </c>
      <c r="JS1" s="302" t="s">
        <v>369</v>
      </c>
      <c r="JT1" s="303" t="s">
        <v>370</v>
      </c>
      <c r="JU1" s="304" t="s">
        <v>370</v>
      </c>
      <c r="JV1" s="714" t="s">
        <v>1144</v>
      </c>
      <c r="JW1" s="715" t="s">
        <v>1147</v>
      </c>
      <c r="JX1" s="715" t="s">
        <v>1148</v>
      </c>
      <c r="JY1" s="716" t="s">
        <v>1145</v>
      </c>
      <c r="JZ1" s="717" t="s">
        <v>1149</v>
      </c>
      <c r="KA1" s="798" t="s">
        <v>1635</v>
      </c>
      <c r="KB1" s="718" t="s">
        <v>1150</v>
      </c>
      <c r="KC1" s="719" t="s">
        <v>1151</v>
      </c>
      <c r="KD1" s="719" t="s">
        <v>1634</v>
      </c>
      <c r="KE1" s="720" t="s">
        <v>1152</v>
      </c>
      <c r="KF1" s="731" t="s">
        <v>1152</v>
      </c>
      <c r="KG1" s="748" t="s">
        <v>1161</v>
      </c>
      <c r="KH1" s="749" t="s">
        <v>1162</v>
      </c>
      <c r="KI1" s="750" t="s">
        <v>1163</v>
      </c>
      <c r="KJ1" s="751" t="s">
        <v>1164</v>
      </c>
      <c r="KK1" s="748" t="s">
        <v>1165</v>
      </c>
      <c r="KL1" s="749" t="s">
        <v>1166</v>
      </c>
      <c r="KM1" s="750" t="s">
        <v>1167</v>
      </c>
      <c r="KN1" s="752" t="s">
        <v>1168</v>
      </c>
      <c r="KO1" s="792" t="s">
        <v>1197</v>
      </c>
      <c r="KP1" s="753" t="s">
        <v>1169</v>
      </c>
      <c r="KQ1" s="754" t="s">
        <v>1170</v>
      </c>
      <c r="KR1" s="793" t="s">
        <v>1201</v>
      </c>
      <c r="KS1" s="755" t="s">
        <v>1171</v>
      </c>
      <c r="KT1" s="751" t="s">
        <v>1172</v>
      </c>
      <c r="KU1" s="756" t="s">
        <v>1173</v>
      </c>
      <c r="KV1" s="298" t="s">
        <v>206</v>
      </c>
      <c r="KW1" s="715" t="s">
        <v>1334</v>
      </c>
      <c r="KX1" s="715" t="s">
        <v>1335</v>
      </c>
      <c r="KY1" s="716" t="s">
        <v>1336</v>
      </c>
      <c r="KZ1" s="717" t="s">
        <v>1337</v>
      </c>
      <c r="LA1" s="798" t="s">
        <v>1338</v>
      </c>
      <c r="LB1" s="718" t="s">
        <v>1339</v>
      </c>
      <c r="LC1" s="719" t="s">
        <v>1340</v>
      </c>
      <c r="LD1" s="719" t="s">
        <v>1338</v>
      </c>
      <c r="LE1" s="720" t="s">
        <v>1341</v>
      </c>
      <c r="LF1" s="731" t="s">
        <v>1341</v>
      </c>
      <c r="LG1" s="298" t="s">
        <v>206</v>
      </c>
      <c r="LH1" s="299" t="s">
        <v>1342</v>
      </c>
      <c r="LI1" s="299" t="s">
        <v>1343</v>
      </c>
      <c r="LJ1" s="300" t="s">
        <v>1344</v>
      </c>
      <c r="LK1" s="301" t="s">
        <v>1345</v>
      </c>
      <c r="LL1" s="710" t="s">
        <v>1346</v>
      </c>
      <c r="LM1" s="9" t="s">
        <v>1347</v>
      </c>
      <c r="LN1" s="302" t="s">
        <v>1348</v>
      </c>
      <c r="LO1" s="302" t="s">
        <v>1346</v>
      </c>
      <c r="LP1" s="303" t="s">
        <v>1349</v>
      </c>
      <c r="LQ1" s="304" t="s">
        <v>1349</v>
      </c>
      <c r="LR1" s="298" t="s">
        <v>206</v>
      </c>
      <c r="LS1" s="299" t="s">
        <v>1350</v>
      </c>
      <c r="LT1" s="299" t="s">
        <v>1351</v>
      </c>
      <c r="LU1" s="300" t="s">
        <v>1352</v>
      </c>
      <c r="LV1" s="301" t="s">
        <v>1353</v>
      </c>
      <c r="LW1" s="710" t="s">
        <v>1354</v>
      </c>
      <c r="LX1" s="9" t="s">
        <v>1355</v>
      </c>
      <c r="LY1" s="302" t="s">
        <v>1356</v>
      </c>
      <c r="LZ1" s="302" t="s">
        <v>1354</v>
      </c>
      <c r="MA1" s="303" t="s">
        <v>1357</v>
      </c>
      <c r="MB1" s="304" t="s">
        <v>1357</v>
      </c>
      <c r="MC1" s="298" t="s">
        <v>206</v>
      </c>
      <c r="MD1" s="299" t="s">
        <v>1358</v>
      </c>
      <c r="ME1" s="299" t="s">
        <v>1359</v>
      </c>
      <c r="MF1" s="300" t="s">
        <v>1360</v>
      </c>
      <c r="MG1" s="1468" t="s">
        <v>1361</v>
      </c>
      <c r="MH1" s="710" t="s">
        <v>1362</v>
      </c>
      <c r="MI1" s="9" t="s">
        <v>1363</v>
      </c>
      <c r="MJ1" s="302" t="s">
        <v>1364</v>
      </c>
      <c r="MK1" s="302" t="s">
        <v>1362</v>
      </c>
      <c r="ML1" s="303" t="s">
        <v>1365</v>
      </c>
      <c r="MM1" s="304" t="s">
        <v>1365</v>
      </c>
      <c r="MN1" s="298" t="s">
        <v>206</v>
      </c>
      <c r="MO1" s="299" t="s">
        <v>1366</v>
      </c>
      <c r="MP1" s="299" t="s">
        <v>1367</v>
      </c>
      <c r="MQ1" s="300" t="s">
        <v>1368</v>
      </c>
      <c r="MR1" s="1468" t="s">
        <v>1369</v>
      </c>
      <c r="MS1" s="710" t="s">
        <v>1370</v>
      </c>
      <c r="MT1" s="9" t="s">
        <v>1371</v>
      </c>
      <c r="MU1" s="302" t="s">
        <v>1372</v>
      </c>
      <c r="MV1" s="302" t="s">
        <v>1370</v>
      </c>
      <c r="MW1" s="1029" t="s">
        <v>1373</v>
      </c>
      <c r="MX1" s="1028" t="s">
        <v>1373</v>
      </c>
      <c r="MY1" s="748" t="s">
        <v>1532</v>
      </c>
      <c r="MZ1" s="749" t="s">
        <v>1533</v>
      </c>
      <c r="NA1" s="750" t="s">
        <v>1534</v>
      </c>
      <c r="NB1" s="751" t="s">
        <v>1535</v>
      </c>
      <c r="NC1" s="748" t="s">
        <v>1536</v>
      </c>
      <c r="ND1" s="749" t="s">
        <v>1537</v>
      </c>
      <c r="NE1" s="750" t="s">
        <v>1538</v>
      </c>
      <c r="NF1" s="752" t="s">
        <v>1539</v>
      </c>
      <c r="NG1" s="753" t="s">
        <v>1544</v>
      </c>
      <c r="NH1" s="792" t="s">
        <v>1545</v>
      </c>
      <c r="NI1" s="754" t="s">
        <v>1540</v>
      </c>
      <c r="NJ1" s="793" t="s">
        <v>1541</v>
      </c>
      <c r="NK1" s="755" t="s">
        <v>1543</v>
      </c>
      <c r="NL1" s="751" t="s">
        <v>1542</v>
      </c>
      <c r="NM1" s="756" t="s">
        <v>1546</v>
      </c>
      <c r="NN1" s="714" t="s">
        <v>206</v>
      </c>
      <c r="NO1" s="715" t="s">
        <v>1055</v>
      </c>
      <c r="NP1" s="715" t="s">
        <v>1056</v>
      </c>
      <c r="NQ1" s="716" t="s">
        <v>1057</v>
      </c>
      <c r="NR1" s="1469" t="s">
        <v>1569</v>
      </c>
      <c r="NS1" s="798" t="s">
        <v>1566</v>
      </c>
      <c r="NT1" s="718" t="s">
        <v>1570</v>
      </c>
      <c r="NU1" s="719" t="s">
        <v>1567</v>
      </c>
      <c r="NV1" s="719" t="s">
        <v>1566</v>
      </c>
      <c r="NW1" s="720" t="s">
        <v>1568</v>
      </c>
      <c r="NX1" s="1238" t="s">
        <v>1568</v>
      </c>
      <c r="NY1" s="1250" t="s">
        <v>1650</v>
      </c>
      <c r="NZ1" s="1250" t="s">
        <v>1571</v>
      </c>
      <c r="OA1" s="1250" t="s">
        <v>1573</v>
      </c>
      <c r="OB1" s="1250" t="s">
        <v>1574</v>
      </c>
      <c r="OC1" s="1251" t="s">
        <v>1575</v>
      </c>
      <c r="OD1" s="1252" t="s">
        <v>1575</v>
      </c>
      <c r="OE1" s="1253" t="s">
        <v>1576</v>
      </c>
      <c r="OF1" s="1254" t="s">
        <v>1577</v>
      </c>
      <c r="OG1" s="1254" t="s">
        <v>1578</v>
      </c>
      <c r="OH1" s="1255" t="s">
        <v>1579</v>
      </c>
      <c r="OI1" s="1256" t="s">
        <v>1579</v>
      </c>
      <c r="OJ1" s="1509" t="s">
        <v>1631</v>
      </c>
      <c r="OK1" s="1510" t="s">
        <v>1632</v>
      </c>
    </row>
    <row r="2" spans="1:401" ht="18.75" customHeight="1" x14ac:dyDescent="0.25">
      <c r="A2" s="50">
        <v>6</v>
      </c>
      <c r="B2" s="33" t="s">
        <v>755</v>
      </c>
      <c r="C2" s="86" t="s">
        <v>764</v>
      </c>
      <c r="D2" s="91" t="s">
        <v>765</v>
      </c>
      <c r="E2" s="93" t="s">
        <v>26</v>
      </c>
      <c r="F2" s="87"/>
      <c r="G2" s="88" t="s">
        <v>766</v>
      </c>
      <c r="H2" s="33" t="s">
        <v>28</v>
      </c>
      <c r="I2" s="122" t="s">
        <v>767</v>
      </c>
      <c r="J2" s="126">
        <v>6.8</v>
      </c>
      <c r="K2" s="784" t="str">
        <f t="shared" ref="K2:K19" si="0">TEXT(J2,"0.0")</f>
        <v>6.8</v>
      </c>
      <c r="L2" s="10" t="str">
        <f t="shared" ref="L2:L19" si="1">IF(J2&gt;=8.5,"A",IF(J2&gt;=8,"B+",IF(J2&gt;=7,"B",IF(J2&gt;=6.5,"C+",IF(J2&gt;=5.5,"C",IF(J2&gt;=5,"D+",IF(J2&gt;=4,"D","F")))))))</f>
        <v>C+</v>
      </c>
      <c r="M2" s="8">
        <f t="shared" ref="M2:M19" si="2">IF(L2="A",4,IF(L2="B+",3.5,IF(L2="B",3,IF(L2="C+",2.5,IF(L2="C",2,IF(L2="D+",1.5,IF(L2="D",1,0)))))))</f>
        <v>2.5</v>
      </c>
      <c r="N2" s="208" t="str">
        <f t="shared" ref="N2:N19" si="3">TEXT(M2,"0.0")</f>
        <v>2.5</v>
      </c>
      <c r="O2" s="126">
        <v>6.8</v>
      </c>
      <c r="P2" s="784" t="str">
        <f t="shared" ref="P2:P19" si="4">TEXT(O2,"0.0")</f>
        <v>6.8</v>
      </c>
      <c r="Q2" s="10" t="str">
        <f t="shared" ref="Q2:Q19" si="5">IF(O2&gt;=8.5,"A",IF(O2&gt;=8,"B+",IF(O2&gt;=7,"B",IF(O2&gt;=6.5,"C+",IF(O2&gt;=5.5,"C",IF(O2&gt;=5,"D+",IF(O2&gt;=4,"D","F")))))))</f>
        <v>C+</v>
      </c>
      <c r="R2" s="8">
        <f t="shared" ref="R2:R19" si="6">IF(Q2="A",4,IF(Q2="B+",3.5,IF(Q2="B",3,IF(Q2="C+",2.5,IF(Q2="C",2,IF(Q2="D+",1.5,IF(Q2="D",1,0)))))))</f>
        <v>2.5</v>
      </c>
      <c r="S2" s="208" t="str">
        <f t="shared" ref="S2:S19" si="7">TEXT(R2,"0.0")</f>
        <v>2.5</v>
      </c>
      <c r="T2" s="130">
        <v>7.3</v>
      </c>
      <c r="U2" s="4">
        <v>6</v>
      </c>
      <c r="V2" s="5"/>
      <c r="W2" s="6">
        <f t="shared" ref="W2:W19" si="8">ROUND((T2*0.4+U2*0.6),1)</f>
        <v>6.5</v>
      </c>
      <c r="X2" s="7">
        <f t="shared" ref="X2:X19" si="9">ROUND(MAX((T2*0.4+U2*0.6),(T2*0.4+V2*0.6)),1)</f>
        <v>6.5</v>
      </c>
      <c r="Y2" s="784" t="str">
        <f t="shared" ref="Y2:Y19" si="10">TEXT(X2,"0.0")</f>
        <v>6.5</v>
      </c>
      <c r="Z2" s="10" t="str">
        <f t="shared" ref="Z2:Z19" si="11">IF(X2&gt;=8.5,"A",IF(X2&gt;=8,"B+",IF(X2&gt;=7,"B",IF(X2&gt;=6.5,"C+",IF(X2&gt;=5.5,"C",IF(X2&gt;=5,"D+",IF(X2&gt;=4,"D","F")))))))</f>
        <v>C+</v>
      </c>
      <c r="AA2" s="8">
        <f t="shared" ref="AA2:AA19" si="12">IF(Z2="A",4,IF(Z2="B+",3.5,IF(Z2="B",3,IF(Z2="C+",2.5,IF(Z2="C",2,IF(Z2="D+",1.5,IF(Z2="D",1,0)))))))</f>
        <v>2.5</v>
      </c>
      <c r="AB2" s="8" t="str">
        <f t="shared" ref="AB2:AB19" si="13">TEXT(AA2,"0.0")</f>
        <v>2.5</v>
      </c>
      <c r="AC2" s="12">
        <v>3</v>
      </c>
      <c r="AD2" s="311">
        <v>3</v>
      </c>
      <c r="AE2" s="130">
        <v>6.5</v>
      </c>
      <c r="AF2" s="4">
        <v>4</v>
      </c>
      <c r="AG2" s="5"/>
      <c r="AH2" s="6">
        <f t="shared" ref="AH2:AH19" si="14">ROUND((AE2*0.4+AF2*0.6),1)</f>
        <v>5</v>
      </c>
      <c r="AI2" s="7">
        <f t="shared" ref="AI2:AI19" si="15">ROUND(MAX((AE2*0.4+AF2*0.6),(AE2*0.4+AG2*0.6)),1)</f>
        <v>5</v>
      </c>
      <c r="AJ2" s="784" t="str">
        <f t="shared" ref="AJ2:AJ19" si="16">TEXT(AI2,"0.0")</f>
        <v>5.0</v>
      </c>
      <c r="AK2" s="10" t="str">
        <f t="shared" ref="AK2:AK19" si="17">IF(AI2&gt;=8.5,"A",IF(AI2&gt;=8,"B+",IF(AI2&gt;=7,"B",IF(AI2&gt;=6.5,"C+",IF(AI2&gt;=5.5,"C",IF(AI2&gt;=5,"D+",IF(AI2&gt;=4,"D","F")))))))</f>
        <v>D+</v>
      </c>
      <c r="AL2" s="8">
        <f t="shared" ref="AL2:AL19" si="18">IF(AK2="A",4,IF(AK2="B+",3.5,IF(AK2="B",3,IF(AK2="C+",2.5,IF(AK2="C",2,IF(AK2="D+",1.5,IF(AK2="D",1,0)))))))</f>
        <v>1.5</v>
      </c>
      <c r="AM2" s="8" t="str">
        <f t="shared" ref="AM2:AM19" si="19">TEXT(AL2,"0.0")</f>
        <v>1.5</v>
      </c>
      <c r="AN2" s="12">
        <v>3</v>
      </c>
      <c r="AO2" s="110">
        <v>3</v>
      </c>
      <c r="AP2" s="115">
        <v>8.1999999999999993</v>
      </c>
      <c r="AQ2" s="4">
        <v>7</v>
      </c>
      <c r="AR2" s="5"/>
      <c r="AS2" s="6">
        <f t="shared" ref="AS2:AS19" si="20">ROUND((AP2*0.4+AQ2*0.6),1)</f>
        <v>7.5</v>
      </c>
      <c r="AT2" s="7">
        <f t="shared" ref="AT2:AT19" si="21">ROUND(MAX((AP2*0.4+AQ2*0.6),(AP2*0.4+AR2*0.6)),1)</f>
        <v>7.5</v>
      </c>
      <c r="AU2" s="784" t="str">
        <f t="shared" ref="AU2:AU19" si="22">TEXT(AT2,"0.0")</f>
        <v>7.5</v>
      </c>
      <c r="AV2" s="10" t="str">
        <f t="shared" ref="AV2:AV19" si="23">IF(AT2&gt;=8.5,"A",IF(AT2&gt;=8,"B+",IF(AT2&gt;=7,"B",IF(AT2&gt;=6.5,"C+",IF(AT2&gt;=5.5,"C",IF(AT2&gt;=5,"D+",IF(AT2&gt;=4,"D","F")))))))</f>
        <v>B</v>
      </c>
      <c r="AW2" s="8">
        <f t="shared" ref="AW2:AW19" si="24">IF(AV2="A",4,IF(AV2="B+",3.5,IF(AV2="B",3,IF(AV2="C+",2.5,IF(AV2="C",2,IF(AV2="D+",1.5,IF(AV2="D",1,0)))))))</f>
        <v>3</v>
      </c>
      <c r="AX2" s="8" t="str">
        <f t="shared" ref="AX2:AX19" si="25">TEXT(AW2,"0.0")</f>
        <v>3.0</v>
      </c>
      <c r="AY2" s="12">
        <v>4</v>
      </c>
      <c r="AZ2" s="112">
        <v>4</v>
      </c>
      <c r="BA2" s="243">
        <v>5</v>
      </c>
      <c r="BB2" s="244">
        <v>5</v>
      </c>
      <c r="BC2" s="244"/>
      <c r="BD2" s="6">
        <f t="shared" ref="BD2:BD6" si="26">ROUND((BA2*0.4+BB2*0.6),1)</f>
        <v>5</v>
      </c>
      <c r="BE2" s="7">
        <f t="shared" ref="BE2:BE6" si="27">ROUND(MAX((BA2*0.4+BB2*0.6),(BA2*0.4+BC2*0.6)),1)</f>
        <v>5</v>
      </c>
      <c r="BF2" s="784" t="str">
        <f t="shared" ref="BF2:BF19" si="28">TEXT(BE2,"0.0")</f>
        <v>5.0</v>
      </c>
      <c r="BG2" s="10" t="str">
        <f t="shared" ref="BG2:BG6" si="29">IF(BE2&gt;=8.5,"A",IF(BE2&gt;=8,"B+",IF(BE2&gt;=7,"B",IF(BE2&gt;=6.5,"C+",IF(BE2&gt;=5.5,"C",IF(BE2&gt;=5,"D+",IF(BE2&gt;=4,"D","F")))))))</f>
        <v>D+</v>
      </c>
      <c r="BH2" s="8">
        <f t="shared" ref="BH2:BH6" si="30">IF(BG2="A",4,IF(BG2="B+",3.5,IF(BG2="B",3,IF(BG2="C+",2.5,IF(BG2="C",2,IF(BG2="D+",1.5,IF(BG2="D",1,0)))))))</f>
        <v>1.5</v>
      </c>
      <c r="BI2" s="8" t="str">
        <f t="shared" ref="BI2:BI6" si="31">TEXT(BH2,"0.0")</f>
        <v>1.5</v>
      </c>
      <c r="BJ2" s="12">
        <v>2</v>
      </c>
      <c r="BK2" s="110">
        <v>2</v>
      </c>
      <c r="BL2" s="316">
        <v>6.5</v>
      </c>
      <c r="BM2" s="334">
        <v>4</v>
      </c>
      <c r="BN2" s="334"/>
      <c r="BO2" s="6">
        <f t="shared" ref="BO2:BO6" si="32">ROUND((BL2*0.4+BM2*0.6),1)</f>
        <v>5</v>
      </c>
      <c r="BP2" s="7">
        <f t="shared" ref="BP2:BP6" si="33">ROUND(MAX((BL2*0.4+BM2*0.6),(BL2*0.4+BN2*0.6)),1)</f>
        <v>5</v>
      </c>
      <c r="BQ2" s="784" t="str">
        <f t="shared" ref="BQ2:BQ19" si="34">TEXT(BP2,"0.0")</f>
        <v>5.0</v>
      </c>
      <c r="BR2" s="10" t="str">
        <f t="shared" ref="BR2:BR6" si="35">IF(BP2&gt;=8.5,"A",IF(BP2&gt;=8,"B+",IF(BP2&gt;=7,"B",IF(BP2&gt;=6.5,"C+",IF(BP2&gt;=5.5,"C",IF(BP2&gt;=5,"D+",IF(BP2&gt;=4,"D","F")))))))</f>
        <v>D+</v>
      </c>
      <c r="BS2" s="8">
        <f t="shared" ref="BS2:BS6" si="36">IF(BR2="A",4,IF(BR2="B+",3.5,IF(BR2="B",3,IF(BR2="C+",2.5,IF(BR2="C",2,IF(BR2="D+",1.5,IF(BR2="D",1,0)))))))</f>
        <v>1.5</v>
      </c>
      <c r="BT2" s="8" t="str">
        <f t="shared" ref="BT2:BT6" si="37">TEXT(BS2,"0.0")</f>
        <v>1.5</v>
      </c>
      <c r="BU2" s="12">
        <v>3</v>
      </c>
      <c r="BV2" s="112">
        <v>3</v>
      </c>
      <c r="BW2" s="243">
        <v>8</v>
      </c>
      <c r="BX2" s="334">
        <v>4</v>
      </c>
      <c r="BY2" s="334"/>
      <c r="BZ2" s="6">
        <f t="shared" ref="BZ2:BZ19" si="38">ROUND((BW2*0.4+BX2*0.6),1)</f>
        <v>5.6</v>
      </c>
      <c r="CA2" s="7">
        <f t="shared" ref="CA2:CA19" si="39">ROUND(MAX((BW2*0.4+BX2*0.6),(BW2*0.4+BY2*0.6)),1)</f>
        <v>5.6</v>
      </c>
      <c r="CB2" s="784" t="str">
        <f t="shared" ref="CB2:CB19" si="40">TEXT(CA2,"0.0")</f>
        <v>5.6</v>
      </c>
      <c r="CC2" s="10" t="str">
        <f t="shared" ref="CC2:CC19" si="41">IF(CA2&gt;=8.5,"A",IF(CA2&gt;=8,"B+",IF(CA2&gt;=7,"B",IF(CA2&gt;=6.5,"C+",IF(CA2&gt;=5.5,"C",IF(CA2&gt;=5,"D+",IF(CA2&gt;=4,"D","F")))))))</f>
        <v>C</v>
      </c>
      <c r="CD2" s="8">
        <f t="shared" ref="CD2:CD19" si="42">IF(CC2="A",4,IF(CC2="B+",3.5,IF(CC2="B",3,IF(CC2="C+",2.5,IF(CC2="C",2,IF(CC2="D+",1.5,IF(CC2="D",1,0)))))))</f>
        <v>2</v>
      </c>
      <c r="CE2" s="8" t="str">
        <f t="shared" ref="CE2:CE19" si="43">TEXT(CD2,"0.0")</f>
        <v>2.0</v>
      </c>
      <c r="CF2" s="12">
        <v>2</v>
      </c>
      <c r="CG2" s="110">
        <v>2</v>
      </c>
      <c r="CH2" s="243">
        <v>7.7</v>
      </c>
      <c r="CI2" s="334">
        <v>7</v>
      </c>
      <c r="CJ2" s="334"/>
      <c r="CK2" s="6">
        <f t="shared" ref="CK2:CK19" si="44">ROUND((CH2*0.4+CI2*0.6),1)</f>
        <v>7.3</v>
      </c>
      <c r="CL2" s="7">
        <f t="shared" ref="CL2:CL19" si="45">ROUND(MAX((CH2*0.4+CI2*0.6),(CH2*0.4+CJ2*0.6)),1)</f>
        <v>7.3</v>
      </c>
      <c r="CM2" s="784" t="str">
        <f t="shared" ref="CM2:CM19" si="46">TEXT(CL2,"0.0")</f>
        <v>7.3</v>
      </c>
      <c r="CN2" s="10" t="str">
        <f t="shared" ref="CN2:CN19" si="47">IF(CL2&gt;=8.5,"A",IF(CL2&gt;=8,"B+",IF(CL2&gt;=7,"B",IF(CL2&gt;=6.5,"C+",IF(CL2&gt;=5.5,"C",IF(CL2&gt;=5,"D+",IF(CL2&gt;=4,"D","F")))))))</f>
        <v>B</v>
      </c>
      <c r="CO2" s="8">
        <f t="shared" ref="CO2:CO19" si="48">IF(CN2="A",4,IF(CN2="B+",3.5,IF(CN2="B",3,IF(CN2="C+",2.5,IF(CN2="C",2,IF(CN2="D+",1.5,IF(CN2="D",1,0)))))))</f>
        <v>3</v>
      </c>
      <c r="CP2" s="8" t="str">
        <f t="shared" ref="CP2:CP19" si="49">TEXT(CO2,"0.0")</f>
        <v>3.0</v>
      </c>
      <c r="CQ2" s="12">
        <v>2</v>
      </c>
      <c r="CR2" s="110">
        <v>2</v>
      </c>
      <c r="CS2" s="353">
        <f t="shared" ref="CS2:CS19" si="50">AC2+AN2+AY2+BJ2+BU2+CF2+CQ2</f>
        <v>19</v>
      </c>
      <c r="CT2" s="354">
        <f t="shared" ref="CT2:CT19" si="51">(AA2*AC2+AL2*AN2+AW2*AY2+BH2*BJ2+BS2*BU2+CD2*CF2+CO2*CQ2)/CS2</f>
        <v>2.1842105263157894</v>
      </c>
      <c r="CU2" s="355" t="str">
        <f t="shared" ref="CU2:CU19" si="52">TEXT(CT2,"0.00")</f>
        <v>2.18</v>
      </c>
      <c r="CV2" s="356" t="str">
        <f t="shared" ref="CV2:CV6" si="53">IF(AND(CT2&lt;0.8),"Cảnh báo KQHT","Lên lớp")</f>
        <v>Lên lớp</v>
      </c>
      <c r="CW2" s="357">
        <f t="shared" ref="CW2:CW19" si="54">AD2+AO2+AZ2+BK2+BV2+CG2+CR2</f>
        <v>19</v>
      </c>
      <c r="CX2" s="358">
        <f t="shared" ref="CX2:CX19" si="55" xml:space="preserve"> (AA2*AD2+AL2*AO2+AW2*AZ2+BH2*BK2+BS2*BV2+CD2*CG2+CO2*CR2)/CW2</f>
        <v>2.1842105263157894</v>
      </c>
      <c r="CY2" s="356" t="str">
        <f t="shared" ref="CY2:CY6" si="56">IF(AND(CX2&lt;1.2),"Cảnh báo KQHT","Lên lớp")</f>
        <v>Lên lớp</v>
      </c>
      <c r="DA2" s="243">
        <v>8.4</v>
      </c>
      <c r="DB2" s="244">
        <v>6</v>
      </c>
      <c r="DC2" s="244"/>
      <c r="DD2" s="6">
        <f t="shared" ref="DD2:DD19" si="57">ROUND((DA2*0.4+DB2*0.6),1)</f>
        <v>7</v>
      </c>
      <c r="DE2" s="7">
        <f t="shared" ref="DE2:DE19" si="58">ROUND(MAX((DA2*0.4+DB2*0.6),(DA2*0.4+DC2*0.6)),1)</f>
        <v>7</v>
      </c>
      <c r="DF2" s="784" t="str">
        <f t="shared" ref="DF2:DF19" si="59">TEXT(DE2,"0.0")</f>
        <v>7.0</v>
      </c>
      <c r="DG2" s="10" t="str">
        <f t="shared" ref="DG2:DG19" si="60">IF(DE2&gt;=8.5,"A",IF(DE2&gt;=8,"B+",IF(DE2&gt;=7,"B",IF(DE2&gt;=6.5,"C+",IF(DE2&gt;=5.5,"C",IF(DE2&gt;=5,"D+",IF(DE2&gt;=4,"D","F")))))))</f>
        <v>B</v>
      </c>
      <c r="DH2" s="8">
        <f t="shared" ref="DH2:DH19" si="61">IF(DG2="A",4,IF(DG2="B+",3.5,IF(DG2="B",3,IF(DG2="C+",2.5,IF(DG2="C",2,IF(DG2="D+",1.5,IF(DG2="D",1,0)))))))</f>
        <v>3</v>
      </c>
      <c r="DI2" s="8" t="str">
        <f t="shared" ref="DI2:DI19" si="62">TEXT(DH2,"0.0")</f>
        <v>3.0</v>
      </c>
      <c r="DJ2" s="12">
        <v>4</v>
      </c>
      <c r="DK2" s="110">
        <v>4</v>
      </c>
      <c r="DL2" s="285">
        <v>6.4</v>
      </c>
      <c r="DM2" s="244">
        <v>5</v>
      </c>
      <c r="DN2" s="244"/>
      <c r="DO2" s="6">
        <f t="shared" ref="DO2:DO19" si="63">ROUND((DL2*0.4+DM2*0.6),1)</f>
        <v>5.6</v>
      </c>
      <c r="DP2" s="7">
        <f t="shared" ref="DP2:DP19" si="64">ROUND(MAX((DL2*0.4+DM2*0.6),(DL2*0.4+DN2*0.6)),1)</f>
        <v>5.6</v>
      </c>
      <c r="DQ2" s="784" t="str">
        <f t="shared" ref="DQ2:DQ19" si="65">TEXT(DP2,"0.0")</f>
        <v>5.6</v>
      </c>
      <c r="DR2" s="10" t="str">
        <f t="shared" ref="DR2:DR19" si="66">IF(DP2&gt;=8.5,"A",IF(DP2&gt;=8,"B+",IF(DP2&gt;=7,"B",IF(DP2&gt;=6.5,"C+",IF(DP2&gt;=5.5,"C",IF(DP2&gt;=5,"D+",IF(DP2&gt;=4,"D","F")))))))</f>
        <v>C</v>
      </c>
      <c r="DS2" s="8">
        <f t="shared" ref="DS2:DS19" si="67">IF(DR2="A",4,IF(DR2="B+",3.5,IF(DR2="B",3,IF(DR2="C+",2.5,IF(DR2="C",2,IF(DR2="D+",1.5,IF(DR2="D",1,0)))))))</f>
        <v>2</v>
      </c>
      <c r="DT2" s="8" t="str">
        <f t="shared" ref="DT2:DT19" si="68">TEXT(DS2,"0.0")</f>
        <v>2.0</v>
      </c>
      <c r="DU2" s="12">
        <v>4</v>
      </c>
      <c r="DV2" s="110">
        <v>4</v>
      </c>
      <c r="DW2" s="1095">
        <v>8</v>
      </c>
      <c r="DX2" s="701">
        <v>9</v>
      </c>
      <c r="DY2" s="1097"/>
      <c r="DZ2" s="424">
        <f t="shared" ref="DZ2:DZ19" si="69">ROUND((DW2*0.4+DX2*0.6),1)</f>
        <v>8.6</v>
      </c>
      <c r="EA2" s="425">
        <f t="shared" ref="EA2:EA19" si="70">ROUND(MAX((DW2*0.4+DX2*0.6),(DW2*0.4+DY2*0.6)),1)</f>
        <v>8.6</v>
      </c>
      <c r="EB2" s="1096" t="str">
        <f t="shared" ref="EB2:EB19" si="71">TEXT(EA2,"0.0")</f>
        <v>8.6</v>
      </c>
      <c r="EC2" s="10" t="str">
        <f t="shared" ref="EC2:EC19" si="72">IF(EA2&gt;=8.5,"A",IF(EA2&gt;=8,"B+",IF(EA2&gt;=7,"B",IF(EA2&gt;=6.5,"C+",IF(EA2&gt;=5.5,"C",IF(EA2&gt;=5,"D+",IF(EA2&gt;=4,"D","F")))))))</f>
        <v>A</v>
      </c>
      <c r="ED2" s="8">
        <f t="shared" ref="ED2:ED19" si="73">IF(EC2="A",4,IF(EC2="B+",3.5,IF(EC2="B",3,IF(EC2="C+",2.5,IF(EC2="C",2,IF(EC2="D+",1.5,IF(EC2="D",1,0)))))))</f>
        <v>4</v>
      </c>
      <c r="EE2" s="8" t="str">
        <f t="shared" ref="EE2:EE19" si="74">TEXT(ED2,"0.0")</f>
        <v>4.0</v>
      </c>
      <c r="EF2" s="12">
        <v>4</v>
      </c>
      <c r="EG2" s="110">
        <v>4</v>
      </c>
      <c r="EH2" s="243">
        <v>5.4</v>
      </c>
      <c r="EI2" s="244">
        <v>5</v>
      </c>
      <c r="EJ2" s="244"/>
      <c r="EK2" s="6">
        <f t="shared" ref="EK2:EK19" si="75">ROUND((EH2*0.4+EI2*0.6),1)</f>
        <v>5.2</v>
      </c>
      <c r="EL2" s="7">
        <f t="shared" ref="EL2:EL19" si="76">ROUND(MAX((EH2*0.4+EI2*0.6),(EH2*0.4+EJ2*0.6)),1)</f>
        <v>5.2</v>
      </c>
      <c r="EM2" s="784" t="str">
        <f t="shared" ref="EM2:EM19" si="77">TEXT(EL2,"0.0")</f>
        <v>5.2</v>
      </c>
      <c r="EN2" s="10" t="str">
        <f t="shared" ref="EN2:EN19" si="78">IF(EL2&gt;=8.5,"A",IF(EL2&gt;=8,"B+",IF(EL2&gt;=7,"B",IF(EL2&gt;=6.5,"C+",IF(EL2&gt;=5.5,"C",IF(EL2&gt;=5,"D+",IF(EL2&gt;=4,"D","F")))))))</f>
        <v>D+</v>
      </c>
      <c r="EO2" s="8">
        <f t="shared" ref="EO2:EO19" si="79">IF(EN2="A",4,IF(EN2="B+",3.5,IF(EN2="B",3,IF(EN2="C+",2.5,IF(EN2="C",2,IF(EN2="D+",1.5,IF(EN2="D",1,0)))))))</f>
        <v>1.5</v>
      </c>
      <c r="EP2" s="8" t="str">
        <f t="shared" ref="EP2:EP19" si="80">TEXT(EO2,"0.0")</f>
        <v>1.5</v>
      </c>
      <c r="EQ2" s="12">
        <v>3</v>
      </c>
      <c r="ER2" s="110">
        <v>3</v>
      </c>
      <c r="ES2" s="316">
        <v>7.7</v>
      </c>
      <c r="ET2" s="244">
        <v>3</v>
      </c>
      <c r="EU2" s="244"/>
      <c r="EV2" s="6">
        <f t="shared" ref="EV2:EV19" si="81">ROUND((ES2*0.4+ET2*0.6),1)</f>
        <v>4.9000000000000004</v>
      </c>
      <c r="EW2" s="7">
        <f t="shared" ref="EW2:EW19" si="82">ROUND(MAX((ES2*0.4+ET2*0.6),(ES2*0.4+EU2*0.6)),1)</f>
        <v>4.9000000000000004</v>
      </c>
      <c r="EX2" s="784" t="str">
        <f t="shared" ref="EX2:EX19" si="83">TEXT(EW2,"0.0")</f>
        <v>4.9</v>
      </c>
      <c r="EY2" s="10" t="str">
        <f t="shared" ref="EY2:EY19" si="84">IF(EW2&gt;=8.5,"A",IF(EW2&gt;=8,"B+",IF(EW2&gt;=7,"B",IF(EW2&gt;=6.5,"C+",IF(EW2&gt;=5.5,"C",IF(EW2&gt;=5,"D+",IF(EW2&gt;=4,"D","F")))))))</f>
        <v>D</v>
      </c>
      <c r="EZ2" s="8">
        <f t="shared" ref="EZ2:EZ19" si="85">IF(EY2="A",4,IF(EY2="B+",3.5,IF(EY2="B",3,IF(EY2="C+",2.5,IF(EY2="C",2,IF(EY2="D+",1.5,IF(EY2="D",1,0)))))))</f>
        <v>1</v>
      </c>
      <c r="FA2" s="8" t="str">
        <f t="shared" ref="FA2:FA19" si="86">TEXT(EZ2,"0.0")</f>
        <v>1.0</v>
      </c>
      <c r="FB2" s="12">
        <v>2</v>
      </c>
      <c r="FC2" s="110">
        <v>2</v>
      </c>
      <c r="FD2" s="285">
        <v>5</v>
      </c>
      <c r="FE2" s="244">
        <v>7</v>
      </c>
      <c r="FF2" s="244"/>
      <c r="FG2" s="6">
        <f t="shared" ref="FG2:FG19" si="87">ROUND((FD2*0.4+FE2*0.6),1)</f>
        <v>6.2</v>
      </c>
      <c r="FH2" s="7">
        <f t="shared" ref="FH2:FH19" si="88">ROUND(MAX((FD2*0.4+FE2*0.6),(FD2*0.4+FF2*0.6)),1)</f>
        <v>6.2</v>
      </c>
      <c r="FI2" s="784" t="str">
        <f t="shared" ref="FI2:FI19" si="89">TEXT(FH2,"0.0")</f>
        <v>6.2</v>
      </c>
      <c r="FJ2" s="10" t="str">
        <f t="shared" ref="FJ2:FJ19" si="90">IF(FH2&gt;=8.5,"A",IF(FH2&gt;=8,"B+",IF(FH2&gt;=7,"B",IF(FH2&gt;=6.5,"C+",IF(FH2&gt;=5.5,"C",IF(FH2&gt;=5,"D+",IF(FH2&gt;=4,"D","F")))))))</f>
        <v>C</v>
      </c>
      <c r="FK2" s="8">
        <f t="shared" ref="FK2:FK19" si="91">IF(FJ2="A",4,IF(FJ2="B+",3.5,IF(FJ2="B",3,IF(FJ2="C+",2.5,IF(FJ2="C",2,IF(FJ2="D+",1.5,IF(FJ2="D",1,0)))))))</f>
        <v>2</v>
      </c>
      <c r="FL2" s="8" t="str">
        <f t="shared" ref="FL2:FL19" si="92">TEXT(FK2,"0.0")</f>
        <v>2.0</v>
      </c>
      <c r="FM2" s="12">
        <v>2</v>
      </c>
      <c r="FN2" s="110">
        <v>2</v>
      </c>
      <c r="FO2" s="243">
        <v>6.8</v>
      </c>
      <c r="FP2" s="244">
        <v>4</v>
      </c>
      <c r="FQ2" s="244"/>
      <c r="FR2" s="6">
        <f t="shared" ref="FR2:FR19" si="93">ROUND((FO2*0.4+FP2*0.6),1)</f>
        <v>5.0999999999999996</v>
      </c>
      <c r="FS2" s="7">
        <f t="shared" ref="FS2:FS19" si="94">ROUND(MAX((FO2*0.4+FP2*0.6),(FO2*0.4+FQ2*0.6)),1)</f>
        <v>5.0999999999999996</v>
      </c>
      <c r="FT2" s="784" t="str">
        <f t="shared" ref="FT2:FT19" si="95">TEXT(FS2,"0.0")</f>
        <v>5.1</v>
      </c>
      <c r="FU2" s="10" t="str">
        <f t="shared" ref="FU2:FU19" si="96">IF(FS2&gt;=8.5,"A",IF(FS2&gt;=8,"B+",IF(FS2&gt;=7,"B",IF(FS2&gt;=6.5,"C+",IF(FS2&gt;=5.5,"C",IF(FS2&gt;=5,"D+",IF(FS2&gt;=4,"D","F")))))))</f>
        <v>D+</v>
      </c>
      <c r="FV2" s="8">
        <f t="shared" ref="FV2:FV19" si="97">IF(FU2="A",4,IF(FU2="B+",3.5,IF(FU2="B",3,IF(FU2="C+",2.5,IF(FU2="C",2,IF(FU2="D+",1.5,IF(FU2="D",1,0)))))))</f>
        <v>1.5</v>
      </c>
      <c r="FW2" s="8" t="str">
        <f t="shared" ref="FW2:FW19" si="98">TEXT(FV2,"0.0")</f>
        <v>1.5</v>
      </c>
      <c r="FX2" s="12">
        <v>3</v>
      </c>
      <c r="FY2" s="110">
        <v>3</v>
      </c>
      <c r="FZ2" s="365">
        <f t="shared" ref="FZ2:FZ19" si="99">DJ2+DU2+EF2+EQ2+FB2+FM2+FX2</f>
        <v>22</v>
      </c>
      <c r="GA2" s="354">
        <f t="shared" ref="GA2:GA19" si="100">(DH2*DJ2+DS2*DU2+ED2*EF2+EO2*EQ2+EZ2*FB2+FK2*FM2+FV2*FX2)/FZ2</f>
        <v>2.3181818181818183</v>
      </c>
      <c r="GB2" s="355" t="str">
        <f t="shared" ref="GB2:GB19" si="101">TEXT(GA2,"0.00")</f>
        <v>2.32</v>
      </c>
      <c r="GC2" s="344" t="str">
        <f t="shared" ref="GC2:GC19" si="102">IF(AND(GA2&lt;1),"Cảnh báo KQHT","Lên lớp")</f>
        <v>Lên lớp</v>
      </c>
      <c r="GD2" s="559">
        <f t="shared" ref="GD2:GD19" si="103">CS2+FZ2</f>
        <v>41</v>
      </c>
      <c r="GE2" s="354">
        <f t="shared" ref="GE2:GE19" si="104">(CS2*CT2+FZ2*GA2)/GD2</f>
        <v>2.2560975609756095</v>
      </c>
      <c r="GF2" s="355" t="str">
        <f t="shared" ref="GF2:GF19" si="105">TEXT(GE2,"0.00")</f>
        <v>2.26</v>
      </c>
      <c r="GG2" s="675">
        <f t="shared" ref="GG2:GG19" si="106">FY2+FN2+FC2+ER2+EG2+DV2+DK2+CR2+CG2+BV2+BK2+AZ2+AO2+AD2</f>
        <v>41</v>
      </c>
      <c r="GH2" s="789">
        <f t="shared" ref="GH2:GH19" si="107">(FY2*FS2+FN2*FH2+FC2*EW2+ER2*EL2+EG2*EA2+DV2*DP2+DK2*DE2+CR2*CL2+CG2*CA2+BV2*BP2+BK2*BE2+AZ2*AT2+AO2*AI2+AD2*X2)/GG2</f>
        <v>6.1756097560975611</v>
      </c>
      <c r="GI2" s="561">
        <f t="shared" ref="GI2:GI19" si="108">(FY2*FV2+FN2*FK2+FC2*EZ2+ER2*EO2+EG2*ED2+DV2*DS2+DK2*DH2+CR2*CO2+CG2*CD2+BV2*BS2+BK2*BH2+AZ2*AW2+AO2*AL2+AD2*AA2)/GG2</f>
        <v>2.2560975609756095</v>
      </c>
      <c r="GJ2" s="678" t="str">
        <f t="shared" ref="GJ2:GJ19" si="109">IF(AND(GI2&lt;1.2),"Cảnh báo KQHT","Lên lớp")</f>
        <v>Lên lớp</v>
      </c>
      <c r="GK2" s="694"/>
      <c r="GL2" s="706">
        <v>6.8</v>
      </c>
      <c r="GM2" s="420">
        <v>7</v>
      </c>
      <c r="GN2" s="420"/>
      <c r="GO2" s="6">
        <f t="shared" ref="GO2:GO19" si="110">ROUND((GL2*0.4+GM2*0.6),1)</f>
        <v>6.9</v>
      </c>
      <c r="GP2" s="104">
        <f t="shared" ref="GP2:GP19" si="111">ROUND(MAX((GL2*0.4+GM2*0.6),(GL2*0.4+GN2*0.6)),1)</f>
        <v>6.9</v>
      </c>
      <c r="GQ2" s="784" t="str">
        <f t="shared" ref="GQ2:GQ19" si="112">TEXT(GP2,"0.0")</f>
        <v>6.9</v>
      </c>
      <c r="GR2" s="540" t="str">
        <f t="shared" ref="GR2:GR19" si="113">IF(GP2&gt;=8.5,"A",IF(GP2&gt;=8,"B+",IF(GP2&gt;=7,"B",IF(GP2&gt;=6.5,"C+",IF(GP2&gt;=5.5,"C",IF(GP2&gt;=5,"D+",IF(GP2&gt;=4,"D","F")))))))</f>
        <v>C+</v>
      </c>
      <c r="GS2" s="539">
        <f t="shared" ref="GS2:GS19" si="114">IF(GR2="A",4,IF(GR2="B+",3.5,IF(GR2="B",3,IF(GR2="C+",2.5,IF(GR2="C",2,IF(GR2="D+",1.5,IF(GR2="D",1,0)))))))</f>
        <v>2.5</v>
      </c>
      <c r="GT2" s="539" t="str">
        <f t="shared" ref="GT2:GT19" si="115">TEXT(GS2,"0.0")</f>
        <v>2.5</v>
      </c>
      <c r="GU2" s="12">
        <v>3</v>
      </c>
      <c r="GV2" s="820">
        <v>3</v>
      </c>
      <c r="GW2" s="706">
        <v>8.8000000000000007</v>
      </c>
      <c r="GX2" s="420">
        <v>7</v>
      </c>
      <c r="GY2" s="420"/>
      <c r="GZ2" s="6">
        <f t="shared" ref="GZ2:GZ19" si="116">ROUND((GW2*0.4+GX2*0.6),1)</f>
        <v>7.7</v>
      </c>
      <c r="HA2" s="104">
        <f t="shared" ref="HA2:HA19" si="117">ROUND(MAX((GW2*0.4+GX2*0.6),(GW2*0.4+GY2*0.6)),1)</f>
        <v>7.7</v>
      </c>
      <c r="HB2" s="784" t="str">
        <f t="shared" ref="HB2:HB19" si="118">TEXT(HA2,"0.0")</f>
        <v>7.7</v>
      </c>
      <c r="HC2" s="540" t="str">
        <f>IF(HA2&gt;=8.5,"A",IF(HA2&gt;=8,"B+",IF(HA2&gt;HD6=7,"B",IF(HA2&gt;=6.5,"C+",IF(HA2&gt;=5.5,"C",IF(HA2&gt;=5,"D+",IF(HA2&gt;=4,"D","F")))))))</f>
        <v>C+</v>
      </c>
      <c r="HD2" s="539">
        <f t="shared" ref="HD2:HD19" si="119">IF(HC2="A",4,IF(HC2="B+",3.5,IF(HC2="B",3,IF(HC2="C+",2.5,IF(HC2="C",2,IF(HC2="D+",1.5,IF(HC2="D",1,0)))))))</f>
        <v>2.5</v>
      </c>
      <c r="HE2" s="539" t="str">
        <f t="shared" ref="HE2:HE19" si="120">TEXT(HD2,"0.0")</f>
        <v>2.5</v>
      </c>
      <c r="HF2" s="12">
        <v>3</v>
      </c>
      <c r="HG2" s="110">
        <v>3</v>
      </c>
      <c r="HH2" s="706">
        <v>6.4</v>
      </c>
      <c r="HI2" s="420">
        <v>5</v>
      </c>
      <c r="HJ2" s="864"/>
      <c r="HK2" s="6">
        <f t="shared" ref="HK2:HK19" si="121">ROUND((HH2*0.4+HI2*0.6),1)</f>
        <v>5.6</v>
      </c>
      <c r="HL2" s="104">
        <f t="shared" ref="HL2:HL19" si="122">ROUND(MAX((HH2*0.4+HI2*0.6),(HH2*0.4+HJ2*0.6)),1)</f>
        <v>5.6</v>
      </c>
      <c r="HM2" s="784" t="str">
        <f t="shared" ref="HM2:HM19" si="123">TEXT(HL2,"0.0")</f>
        <v>5.6</v>
      </c>
      <c r="HN2" s="540" t="str">
        <f t="shared" ref="HN2:HN19" si="124">IF(HL2&gt;=8.5,"A",IF(HL2&gt;=8,"B+",IF(HL2&gt;=7,"B",IF(HL2&gt;=6.5,"C+",IF(HL2&gt;=5.5,"C",IF(HL2&gt;=5,"D+",IF(HL2&gt;=4,"D","F")))))))</f>
        <v>C</v>
      </c>
      <c r="HO2" s="539">
        <f t="shared" ref="HO2:HO19" si="125">IF(HN2="A",4,IF(HN2="B+",3.5,IF(HN2="B",3,IF(HN2="C+",2.5,IF(HN2="C",2,IF(HN2="D+",1.5,IF(HN2="D",1,0)))))))</f>
        <v>2</v>
      </c>
      <c r="HP2" s="539" t="str">
        <f t="shared" ref="HP2:HP19" si="126">TEXT(HO2,"0.0")</f>
        <v>2.0</v>
      </c>
      <c r="HQ2" s="868">
        <v>3</v>
      </c>
      <c r="HR2" s="872">
        <v>3</v>
      </c>
      <c r="HS2" s="706">
        <v>5</v>
      </c>
      <c r="HT2" s="420">
        <v>6</v>
      </c>
      <c r="HU2" s="420"/>
      <c r="HV2" s="6">
        <f t="shared" ref="HV2:HV19" si="127">ROUND((HS2*0.4+HT2*0.6),1)</f>
        <v>5.6</v>
      </c>
      <c r="HW2" s="104">
        <f t="shared" ref="HW2:HW19" si="128">ROUND(MAX((HS2*0.4+HT2*0.6),(HS2*0.4+HU2*0.6)),1)</f>
        <v>5.6</v>
      </c>
      <c r="HX2" s="784" t="str">
        <f t="shared" ref="HX2:HX19" si="129">TEXT(HW2,"0.0")</f>
        <v>5.6</v>
      </c>
      <c r="HY2" s="540" t="str">
        <f t="shared" ref="HY2:HY19" si="130">IF(HW2&gt;=8.5,"A",IF(HW2&gt;=8,"B+",IF(HW2&gt;=7,"B",IF(HW2&gt;=6.5,"C+",IF(HW2&gt;=5.5,"C",IF(HW2&gt;=5,"D+",IF(HW2&gt;=4,"D","F")))))))</f>
        <v>C</v>
      </c>
      <c r="HZ2" s="539">
        <f t="shared" ref="HZ2:HZ19" si="131">IF(HY2="A",4,IF(HY2="B+",3.5,IF(HY2="B",3,IF(HY2="C+",2.5,IF(HY2="C",2,IF(HY2="D+",1.5,IF(HY2="D",1,0)))))))</f>
        <v>2</v>
      </c>
      <c r="IA2" s="539" t="str">
        <f t="shared" ref="IA2:IA19" si="132">TEXT(HZ2,"0.0")</f>
        <v>2.0</v>
      </c>
      <c r="IB2" s="12">
        <v>1</v>
      </c>
      <c r="IC2" s="824">
        <v>1</v>
      </c>
      <c r="ID2" s="848">
        <v>8</v>
      </c>
      <c r="IE2" s="420">
        <v>9</v>
      </c>
      <c r="IF2" s="420"/>
      <c r="IG2" s="6">
        <f t="shared" ref="IG2:IG19" si="133">ROUND((ID2*0.4+IE2*0.6),1)</f>
        <v>8.6</v>
      </c>
      <c r="IH2" s="104">
        <f t="shared" ref="IH2:IH19" si="134">ROUND(MAX((ID2*0.4+IE2*0.6),(ID2*0.4+IF2*0.6)),1)</f>
        <v>8.6</v>
      </c>
      <c r="II2" s="784" t="str">
        <f t="shared" ref="II2:II19" si="135">TEXT(IH2,"0.0")</f>
        <v>8.6</v>
      </c>
      <c r="IJ2" s="540" t="str">
        <f t="shared" ref="IJ2:IJ19" si="136">IF(IH2&gt;=8.5,"A",IF(IH2&gt;=8,"B+",IF(IH2&gt;=7,"B",IF(IH2&gt;=6.5,"C+",IF(IH2&gt;=5.5,"C",IF(IH2&gt;=5,"D+",IF(IH2&gt;=4,"D","F")))))))</f>
        <v>A</v>
      </c>
      <c r="IK2" s="539">
        <f t="shared" ref="IK2:IK19" si="137">IF(IJ2="A",4,IF(IJ2="B+",3.5,IF(IJ2="B",3,IF(IJ2="C+",2.5,IF(IJ2="C",2,IF(IJ2="D+",1.5,IF(IJ2="D",1,0)))))))</f>
        <v>4</v>
      </c>
      <c r="IL2" s="539" t="str">
        <f t="shared" ref="IL2:IL19" si="138">TEXT(IK2,"0.0")</f>
        <v>4.0</v>
      </c>
      <c r="IM2" s="12">
        <v>2</v>
      </c>
      <c r="IN2" s="824">
        <v>2</v>
      </c>
      <c r="IO2" s="316">
        <v>7</v>
      </c>
      <c r="IP2" s="699">
        <v>7</v>
      </c>
      <c r="IQ2" s="699"/>
      <c r="IR2" s="6">
        <f t="shared" ref="IR2:IR19" si="139">ROUND((IO2*0.4+IP2*0.6),1)</f>
        <v>7</v>
      </c>
      <c r="IS2" s="104">
        <f t="shared" ref="IS2:IS19" si="140">ROUND(MAX((IO2*0.4+IP2*0.6),(IO2*0.4+IQ2*0.6)),1)</f>
        <v>7</v>
      </c>
      <c r="IT2" s="784" t="str">
        <f t="shared" ref="IT2:IT19" si="141">TEXT(IS2,"0.0")</f>
        <v>7.0</v>
      </c>
      <c r="IU2" s="540" t="str">
        <f t="shared" ref="IU2:IU19" si="142">IF(IS2&gt;=8.5,"A",IF(IS2&gt;=8,"B+",IF(IS2&gt;=7,"B",IF(IS2&gt;=6.5,"C+",IF(IS2&gt;=5.5,"C",IF(IS2&gt;=5,"D+",IF(IS2&gt;=4,"D","F")))))))</f>
        <v>B</v>
      </c>
      <c r="IV2" s="539">
        <f t="shared" ref="IV2:IV19" si="143">IF(IU2="A",4,IF(IU2="B+",3.5,IF(IU2="B",3,IF(IU2="C+",2.5,IF(IU2="C",2,IF(IU2="D+",1.5,IF(IU2="D",1,0)))))))</f>
        <v>3</v>
      </c>
      <c r="IW2" s="539" t="str">
        <f t="shared" ref="IW2:IW19" si="144">TEXT(IV2,"0.0")</f>
        <v>3.0</v>
      </c>
      <c r="IX2" s="917">
        <v>1</v>
      </c>
      <c r="IY2" s="820">
        <v>1</v>
      </c>
      <c r="IZ2" s="706">
        <v>7.8</v>
      </c>
      <c r="JA2" s="420">
        <v>6</v>
      </c>
      <c r="JB2" s="420"/>
      <c r="JC2" s="6">
        <f t="shared" ref="JC2:JC19" si="145">ROUND((IZ2*0.4+JA2*0.6),1)</f>
        <v>6.7</v>
      </c>
      <c r="JD2" s="104">
        <f t="shared" ref="JD2:JD19" si="146">ROUND(MAX((IZ2*0.4+JA2*0.6),(IZ2*0.4+JB2*0.6)),1)</f>
        <v>6.7</v>
      </c>
      <c r="JE2" s="784" t="str">
        <f t="shared" ref="JE2:JE19" si="147">TEXT(JD2,"0.0")</f>
        <v>6.7</v>
      </c>
      <c r="JF2" s="540" t="str">
        <f t="shared" ref="JF2:JF19" si="148">IF(JD2&gt;=8.5,"A",IF(JD2&gt;=8,"B+",IF(JD2&gt;=7,"B",IF(JD2&gt;=6.5,"C+",IF(JD2&gt;=5.5,"C",IF(JD2&gt;=5,"D+",IF(JD2&gt;=4,"D","F")))))))</f>
        <v>C+</v>
      </c>
      <c r="JG2" s="539">
        <f t="shared" ref="JG2:JG19" si="149">IF(JF2="A",4,IF(JF2="B+",3.5,IF(JF2="B",3,IF(JF2="C+",2.5,IF(JF2="C",2,IF(JF2="D+",1.5,IF(JF2="D",1,0)))))))</f>
        <v>2.5</v>
      </c>
      <c r="JH2" s="539" t="str">
        <f t="shared" ref="JH2:JH19" si="150">TEXT(JG2,"0.0")</f>
        <v>2.5</v>
      </c>
      <c r="JI2" s="12">
        <v>2</v>
      </c>
      <c r="JJ2" s="824">
        <v>2</v>
      </c>
      <c r="JK2" s="706">
        <v>7</v>
      </c>
      <c r="JL2" s="420">
        <v>9</v>
      </c>
      <c r="JM2" s="420"/>
      <c r="JN2" s="6">
        <f t="shared" ref="JN2:JN19" si="151">ROUND((JK2*0.4+JL2*0.6),1)</f>
        <v>8.1999999999999993</v>
      </c>
      <c r="JO2" s="104">
        <f t="shared" ref="JO2:JO19" si="152">ROUND(MAX((JK2*0.4+JL2*0.6),(JK2*0.4+JM2*0.6)),1)</f>
        <v>8.1999999999999993</v>
      </c>
      <c r="JP2" s="784" t="str">
        <f t="shared" ref="JP2:JP6" si="153">TEXT(JO2,"0.0")</f>
        <v>8.2</v>
      </c>
      <c r="JQ2" s="540" t="str">
        <f t="shared" ref="JQ2:JQ19" si="154">IF(JO2&gt;=8.5,"A",IF(JO2&gt;=8,"B+",IF(JO2&gt;=7,"B",IF(JO2&gt;=6.5,"C+",IF(JO2&gt;=5.5,"C",IF(JO2&gt;=5,"D+",IF(JO2&gt;=4,"D","F")))))))</f>
        <v>B+</v>
      </c>
      <c r="JR2" s="539">
        <f t="shared" ref="JR2:JR19" si="155">IF(JQ2="A",4,IF(JQ2="B+",3.5,IF(JQ2="B",3,IF(JQ2="C+",2.5,IF(JQ2="C",2,IF(JQ2="D+",1.5,IF(JQ2="D",1,0)))))))</f>
        <v>3.5</v>
      </c>
      <c r="JS2" s="539" t="str">
        <f t="shared" ref="JS2:JS19" si="156">TEXT(JR2,"0.0")</f>
        <v>3.5</v>
      </c>
      <c r="JT2" s="12">
        <v>2</v>
      </c>
      <c r="JU2" s="824">
        <v>2</v>
      </c>
      <c r="JV2" s="706">
        <v>7.5</v>
      </c>
      <c r="JW2" s="297">
        <v>6.8</v>
      </c>
      <c r="JX2" s="420"/>
      <c r="JY2" s="723">
        <f t="shared" ref="JY2:JY19" si="157">ROUND((JV2*0.4+JW2*0.6),1)</f>
        <v>7.1</v>
      </c>
      <c r="JZ2" s="724">
        <f t="shared" ref="JZ2:JZ19" si="158">ROUND(MAX((JV2*0.4+JW2*0.6),(JV2*0.4+JX2*0.6)),1)</f>
        <v>7.1</v>
      </c>
      <c r="KA2" s="799" t="str">
        <f t="shared" ref="KA2:KA19" si="159">TEXT(JZ2,"0.0")</f>
        <v>7.1</v>
      </c>
      <c r="KB2" s="725" t="str">
        <f t="shared" ref="KB2:KB19" si="160">IF(JZ2&gt;=8.5,"A",IF(JZ2&gt;=8,"B+",IF(JZ2&gt;=7,"B",IF(JZ2&gt;=6.5,"C+",IF(JZ2&gt;=5.5,"C",IF(JZ2&gt;=5,"D+",IF(JZ2&gt;=4,"D","F")))))))</f>
        <v>B</v>
      </c>
      <c r="KC2" s="726">
        <f t="shared" ref="KC2:KC19" si="161">IF(KB2="A",4,IF(KB2="B+",3.5,IF(KB2="B",3,IF(KB2="C+",2.5,IF(KB2="C",2,IF(KB2="D+",1.5,IF(KB2="D",1,0)))))))</f>
        <v>3</v>
      </c>
      <c r="KD2" s="726" t="str">
        <f t="shared" ref="KD2:KD19" si="162">TEXT(KC2,"0.0")</f>
        <v>3.0</v>
      </c>
      <c r="KE2" s="729">
        <v>3</v>
      </c>
      <c r="KF2" s="728">
        <v>3</v>
      </c>
      <c r="KG2" s="920">
        <f t="shared" ref="KG2:KG19" si="163">GU2+HF2+HQ2+IB2+IM2+IX2+JI2+JT2+KE2</f>
        <v>20</v>
      </c>
      <c r="KH2" s="922">
        <f t="shared" ref="KH2:KH19" si="164">(GS2*GU2+HD2*HF2+HO2*HQ2+HZ2*IB2+IK2*IM2+IV2*IX2+JG2*JI2+JR2*JT2+KC2*KE2)/KG2</f>
        <v>2.75</v>
      </c>
      <c r="KI2" s="924" t="str">
        <f t="shared" ref="KI2:KI19" si="165">TEXT(KH2,"0.00")</f>
        <v>2.75</v>
      </c>
      <c r="KJ2" s="928" t="str">
        <f t="shared" ref="KJ2:KJ19" si="166">IF(AND(KH2&lt;1),"Cảnh báo KQHT","Lên lớp")</f>
        <v>Lên lớp</v>
      </c>
      <c r="KK2" s="931">
        <f t="shared" ref="KK2:KK19" si="167">GD2+KG2</f>
        <v>61</v>
      </c>
      <c r="KL2" s="922">
        <f t="shared" ref="KL2:KL19" si="168">(CS2*CT2+FZ2*GA2+KH2*KG2)/KK2</f>
        <v>2.418032786885246</v>
      </c>
      <c r="KM2" s="924" t="str">
        <f t="shared" ref="KM2:KM19" si="169">TEXT(KL2,"0.00")</f>
        <v>2.42</v>
      </c>
      <c r="KN2" s="932">
        <f t="shared" ref="KN2:KN19" si="170">GV2+HG2+HR2+IC2+IN2+IY2+JJ2+JU2+KF2</f>
        <v>20</v>
      </c>
      <c r="KO2" s="840">
        <f xml:space="preserve"> (KF2*JZ2+JU2*JO2+JJ2*JD2+IY2*IS2+IN2*IH2+IC2*HW2+HR2*HL2+HG2*HA2+GV2*GP2)/KN2</f>
        <v>7.0750000000000002</v>
      </c>
      <c r="KP2" s="933">
        <f t="shared" ref="KP2:KP19" si="171" xml:space="preserve"> (GS2*GV2+HD2*HG2+HO2*HR2+HZ2*IC2+IK2*IN2+IV2*IY2+JG2*JJ2+JR2*JU2+KC2*KF2)/KN2</f>
        <v>2.75</v>
      </c>
      <c r="KQ2" s="934">
        <f t="shared" ref="KQ2:KQ19" si="172">GG2+KN2</f>
        <v>61</v>
      </c>
      <c r="KR2" s="935">
        <f xml:space="preserve"> (KO2*KN2+GG2*GH2)/KQ2</f>
        <v>6.4704918032786889</v>
      </c>
      <c r="KS2" s="936">
        <f t="shared" ref="KS2:KS19" si="173" xml:space="preserve"> (GG2*GI2+KP2*KN2)/KQ2</f>
        <v>2.418032786885246</v>
      </c>
      <c r="KT2" s="928" t="str">
        <f t="shared" ref="KT2:KT19" si="174">IF(AND(KS2&lt;1.4),"Cảnh báo KQHT","Lên lớp")</f>
        <v>Lên lớp</v>
      </c>
      <c r="KU2" s="712"/>
      <c r="KV2" s="706">
        <v>8</v>
      </c>
      <c r="KW2" s="420">
        <v>5</v>
      </c>
      <c r="KX2" s="420"/>
      <c r="KY2" s="723">
        <f t="shared" ref="KY2:KY19" si="175">ROUND((KV2*0.4+KW2*0.6),1)</f>
        <v>6.2</v>
      </c>
      <c r="KZ2" s="724">
        <f t="shared" ref="KZ2:KZ19" si="176">ROUND(MAX((KV2*0.4+KW2*0.6),(KV2*0.4+KX2*0.6)),1)</f>
        <v>6.2</v>
      </c>
      <c r="LA2" s="799" t="str">
        <f t="shared" ref="LA2:LA19" si="177">TEXT(KZ2,"0.0")</f>
        <v>6.2</v>
      </c>
      <c r="LB2" s="725" t="str">
        <f t="shared" ref="LB2:LB19" si="178">IF(KZ2&gt;=8.5,"A",IF(KZ2&gt;=8,"B+",IF(KZ2&gt;=7,"B",IF(KZ2&gt;=6.5,"C+",IF(KZ2&gt;=5.5,"C",IF(KZ2&gt;=5,"D+",IF(KZ2&gt;=4,"D","F")))))))</f>
        <v>C</v>
      </c>
      <c r="LC2" s="726">
        <f t="shared" ref="LC2:LC19" si="179">IF(LB2="A",4,IF(LB2="B+",3.5,IF(LB2="B",3,IF(LB2="C+",2.5,IF(LB2="C",2,IF(LB2="D+",1.5,IF(LB2="D",1,0)))))))</f>
        <v>2</v>
      </c>
      <c r="LD2" s="726" t="str">
        <f t="shared" ref="LD2:LD19" si="180">TEXT(LC2,"0.0")</f>
        <v>2.0</v>
      </c>
      <c r="LE2" s="729">
        <v>2</v>
      </c>
      <c r="LF2" s="728">
        <v>2</v>
      </c>
      <c r="LG2" s="706">
        <v>7</v>
      </c>
      <c r="LH2" s="420">
        <v>7</v>
      </c>
      <c r="LI2" s="420"/>
      <c r="LJ2" s="6">
        <f>ROUND((LG2*0.4+LH2*0.6),1)</f>
        <v>7</v>
      </c>
      <c r="LK2" s="104">
        <f>ROUND(MAX((LG2*0.4+LH2*0.6),(LG2*0.4+LI2*0.6)),1)</f>
        <v>7</v>
      </c>
      <c r="LL2" s="784" t="str">
        <f>TEXT(LK2,"0.0")</f>
        <v>7.0</v>
      </c>
      <c r="LM2" s="540" t="str">
        <f>IF(LK2&gt;=8.5,"A",IF(LK2&gt;=8,"B+",IF(LK2&gt;=7,"B",IF(LK2&gt;=6.5,"C+",IF(LK2&gt;=5.5,"C",IF(LK2&gt;=5,"D+",IF(LK2&gt;=4,"D","F")))))))</f>
        <v>B</v>
      </c>
      <c r="LN2" s="539">
        <f>IF(LM2="A",4,IF(LM2="B+",3.5,IF(LM2="B",3,IF(LM2="C+",2.5,IF(LM2="C",2,IF(LM2="D+",1.5,IF(LM2="D",1,0)))))))</f>
        <v>3</v>
      </c>
      <c r="LO2" s="539" t="str">
        <f>TEXT(LN2,"0.0")</f>
        <v>3.0</v>
      </c>
      <c r="LP2" s="12">
        <v>1</v>
      </c>
      <c r="LQ2" s="110">
        <v>1</v>
      </c>
      <c r="LR2" s="120">
        <v>6.3</v>
      </c>
      <c r="LS2" s="1045">
        <v>7</v>
      </c>
      <c r="LT2" s="6"/>
      <c r="LU2" s="6">
        <f>ROUND((LR2*0.4+LS2*0.6),1)</f>
        <v>6.7</v>
      </c>
      <c r="LV2" s="104">
        <f>ROUND(MAX((LR2*0.4+LS2*0.6),(LR2*0.4+LT2*0.6)),1)</f>
        <v>6.7</v>
      </c>
      <c r="LW2" s="784" t="str">
        <f>TEXT(LV2,"0.0")</f>
        <v>6.7</v>
      </c>
      <c r="LX2" s="540" t="str">
        <f>IF(LV2&gt;=8.5,"A",IF(LV2&gt;=8,"B+",IF(LV2&gt;=7,"B",IF(LV2&gt;=6.5,"C+",IF(LV2&gt;=5.5,"C",IF(LV2&gt;=5,"D+",IF(LV2&gt;=4,"D","F")))))))</f>
        <v>C+</v>
      </c>
      <c r="LY2" s="539">
        <f>IF(LX2="A",4,IF(LX2="B+",3.5,IF(LX2="B",3,IF(LX2="C+",2.5,IF(LX2="C",2,IF(LX2="D+",1.5,IF(LX2="D",1,0)))))))</f>
        <v>2.5</v>
      </c>
      <c r="LZ2" s="539" t="str">
        <f>TEXT(LY2,"0.0")</f>
        <v>2.5</v>
      </c>
      <c r="MA2" s="12">
        <v>1</v>
      </c>
      <c r="MB2" s="110">
        <v>1</v>
      </c>
      <c r="MC2" s="706">
        <v>8</v>
      </c>
      <c r="MD2" s="297">
        <v>7</v>
      </c>
      <c r="ME2" s="11"/>
      <c r="MF2" s="6">
        <f>ROUND((MC2*0.4+MD2*0.6),1)</f>
        <v>7.4</v>
      </c>
      <c r="MG2" s="104">
        <f>ROUND(MAX((MC2*0.4+MD2*0.6),(MC2*0.4+ME2*0.6)),1)</f>
        <v>7.4</v>
      </c>
      <c r="MH2" s="784" t="str">
        <f>TEXT(MG2,"0.0")</f>
        <v>7.4</v>
      </c>
      <c r="MI2" s="540" t="str">
        <f>IF(MG2&gt;=8.5,"A",IF(MG2&gt;=8,"B+",IF(MG2&gt;=7,"B",IF(MG2&gt;=6.5,"C+",IF(MG2&gt;=5.5,"C",IF(MG2&gt;=5,"D+",IF(MG2&gt;=4,"D","F")))))))</f>
        <v>B</v>
      </c>
      <c r="MJ2" s="539">
        <f>IF(MI2="A",4,IF(MI2="B+",3.5,IF(MI2="B",3,IF(MI2="C+",2.5,IF(MI2="C",2,IF(MI2="D+",1.5,IF(MI2="D",1,0)))))))</f>
        <v>3</v>
      </c>
      <c r="MK2" s="539" t="str">
        <f>TEXT(MJ2,"0.0")</f>
        <v>3.0</v>
      </c>
      <c r="ML2" s="12">
        <v>5</v>
      </c>
      <c r="MM2" s="110">
        <v>5</v>
      </c>
      <c r="MN2" s="316">
        <v>7.2</v>
      </c>
      <c r="MO2" s="970">
        <v>6.8</v>
      </c>
      <c r="MP2" s="19"/>
      <c r="MQ2" s="6">
        <f>ROUND((MN2*0.4+MO2*0.6),1)</f>
        <v>7</v>
      </c>
      <c r="MR2" s="104">
        <f>ROUND(MAX((MN2*0.4+MO2*0.6),(MN2*0.4+MP2*0.6)),1)</f>
        <v>7</v>
      </c>
      <c r="MS2" s="784" t="str">
        <f>TEXT(MR2,"0.0")</f>
        <v>7.0</v>
      </c>
      <c r="MT2" s="540" t="str">
        <f>IF(MR2&gt;=8.5,"A",IF(MR2&gt;=8,"B+",IF(MR2&gt;=7,"B",IF(MR2&gt;=6.5,"C+",IF(MR2&gt;=5.5,"C",IF(MR2&gt;=5,"D+",IF(MR2&gt;=4,"D","F")))))))</f>
        <v>B</v>
      </c>
      <c r="MU2" s="539">
        <f>IF(MT2="A",4,IF(MT2="B+",3.5,IF(MT2="B",3,IF(MT2="C+",2.5,IF(MT2="C",2,IF(MT2="D+",1.5,IF(MT2="D",1,0)))))))</f>
        <v>3</v>
      </c>
      <c r="MV2" s="539" t="str">
        <f>TEXT(MU2,"0.0")</f>
        <v>3.0</v>
      </c>
      <c r="MW2" s="1031">
        <v>5</v>
      </c>
      <c r="MX2" s="1030">
        <v>5</v>
      </c>
      <c r="MY2" s="1069">
        <f>LE2+LP2+MA2+ML2+MW2</f>
        <v>14</v>
      </c>
      <c r="MZ2" s="1070">
        <f>(LC2*LE2+LN2*LP2+LY2*MA2+MJ2*ML2+MW2*MU2)/MY2</f>
        <v>2.8214285714285716</v>
      </c>
      <c r="NA2" s="1071" t="str">
        <f>TEXT(MZ2,"0.00")</f>
        <v>2.82</v>
      </c>
      <c r="NB2" s="1072" t="str">
        <f>IF(AND(MZ2&lt;1),"Cảnh báo KQHT","Lên lớp")</f>
        <v>Lên lớp</v>
      </c>
      <c r="NC2" s="1073">
        <f>KK2+MY2</f>
        <v>75</v>
      </c>
      <c r="ND2" s="1070">
        <f>(CS2*CT2+FZ2*GA2+KG2*KH2+MZ2*MY2)/NC2</f>
        <v>2.4933333333333332</v>
      </c>
      <c r="NE2" s="1071" t="str">
        <f>TEXT(ND2,"0.00")</f>
        <v>2.49</v>
      </c>
      <c r="NF2" s="1074">
        <f>LF2+LQ2+MB2+ MM2+MX2</f>
        <v>14</v>
      </c>
      <c r="NG2" s="1075">
        <f xml:space="preserve"> (LC2*LF2+LN2*LQ2+LY2*MB2+MJ2*MM2+MU2*MX2)/NF2</f>
        <v>2.8214285714285716</v>
      </c>
      <c r="NH2" s="1075">
        <f xml:space="preserve"> (KZ2*LF2+LK2*LQ2+LV2*MB2+MG2*MM2+MR2*MX2)/NF2</f>
        <v>7.0071428571428571</v>
      </c>
      <c r="NI2" s="1076">
        <f>KQ2+NF2</f>
        <v>75</v>
      </c>
      <c r="NJ2" s="1079">
        <f xml:space="preserve"> (KR2*KQ2+NH2*NF2)/NI2</f>
        <v>6.5706666666666678</v>
      </c>
      <c r="NK2" s="1077">
        <f xml:space="preserve"> (KS2*KQ2+NG2*NF2)/NI2</f>
        <v>2.4933333333333332</v>
      </c>
      <c r="NL2" s="1072" t="str">
        <f>IF(AND(NK2&lt;1.4),"Cảnh báo KQHT","Lên lớp")</f>
        <v>Lên lớp</v>
      </c>
      <c r="NM2" s="1078"/>
      <c r="NN2" s="1247">
        <v>8.6999999999999993</v>
      </c>
      <c r="NO2" s="1441">
        <v>7.7</v>
      </c>
      <c r="NP2" s="1274"/>
      <c r="NQ2" s="1240">
        <f>ROUND((NN2*0.4+NO2*0.6),1)</f>
        <v>8.1</v>
      </c>
      <c r="NR2" s="1241">
        <f>ROUND(MAX((NN2*0.4+NO2*0.6),(NN2*0.4+NP2*0.6)),1)</f>
        <v>8.1</v>
      </c>
      <c r="NS2" s="1242" t="str">
        <f>TEXT(NR2,"0.0")</f>
        <v>8.1</v>
      </c>
      <c r="NT2" s="1243" t="str">
        <f>IF(NR2&gt;=8.5,"A",IF(NR2&gt;=8,"B+",IF(NR2&gt;=7,"B",IF(NR2&gt;=6.5,"C+",IF(NR2&gt;=5.5,"C",IF(NR2&gt;=5,"D+",IF(NR2&gt;=4,"D","F")))))))</f>
        <v>B+</v>
      </c>
      <c r="NU2" s="1244">
        <f>IF(NT2="A",4,IF(NT2="B+",3.5,IF(NT2="B",3,IF(NT2="C+",2.5,IF(NT2="C",2,IF(NT2="D+",1.5,IF(NT2="D",1,0)))))))</f>
        <v>3.5</v>
      </c>
      <c r="NV2" s="1244" t="str">
        <f>TEXT(NU2,"0.0")</f>
        <v>3.5</v>
      </c>
      <c r="NW2" s="1245">
        <v>6</v>
      </c>
      <c r="NX2" s="1246">
        <v>6</v>
      </c>
      <c r="NY2" s="1656">
        <v>8.1999999999999993</v>
      </c>
      <c r="NZ2" s="1258">
        <v>7.8</v>
      </c>
      <c r="OA2" s="1259">
        <f>ROUND((NY2+NZ2)/2,1)</f>
        <v>8</v>
      </c>
      <c r="OB2" s="1258">
        <v>7</v>
      </c>
      <c r="OC2" s="1260">
        <f>ROUND((OA2*0.4+OB2*0.6),1)</f>
        <v>7.4</v>
      </c>
      <c r="OD2" s="1261" t="str">
        <f>TEXT(OC2,"0.0")</f>
        <v>7.4</v>
      </c>
      <c r="OE2" s="1262" t="str">
        <f>IF(OC2&gt;=8.5,"A",IF(OC2&gt;=8,"B+",IF(OC2&gt;=7,"B",IF(OC2&gt;=6.5,"C+",IF(OC2&gt;=5.5,"C",IF(OC2&gt;=5,"D+",IF(OC2&gt;=4,"D","F")))))))</f>
        <v>B</v>
      </c>
      <c r="OF2" s="1263">
        <f>IF(OE2="A",4,IF(OE2="B+",3.5,IF(OE2="B",3,IF(OE2="C+",2.5,IF(OE2="C",2,IF(OE2="D+",1.5,IF(OE2="D",1,0)))))))</f>
        <v>3</v>
      </c>
      <c r="OG2" s="1263" t="str">
        <f>TEXT(OF2,"0.0")</f>
        <v>3.0</v>
      </c>
      <c r="OH2" s="1264">
        <v>5</v>
      </c>
      <c r="OI2" s="1248">
        <v>5</v>
      </c>
      <c r="OJ2" s="1511">
        <f>NW2+OH2</f>
        <v>11</v>
      </c>
      <c r="OK2" s="1070">
        <f>(NW2*NU2+OF2*OH2)/OJ2</f>
        <v>3.2727272727272729</v>
      </c>
    </row>
    <row r="3" spans="1:401" ht="18.75" customHeight="1" x14ac:dyDescent="0.25">
      <c r="A3" s="50">
        <v>7</v>
      </c>
      <c r="B3" s="33" t="s">
        <v>755</v>
      </c>
      <c r="C3" s="86" t="s">
        <v>768</v>
      </c>
      <c r="D3" s="91" t="s">
        <v>769</v>
      </c>
      <c r="E3" s="93" t="s">
        <v>770</v>
      </c>
      <c r="F3" s="87"/>
      <c r="G3" s="88" t="s">
        <v>771</v>
      </c>
      <c r="H3" s="33" t="s">
        <v>28</v>
      </c>
      <c r="I3" s="122" t="s">
        <v>772</v>
      </c>
      <c r="J3" s="126">
        <v>7</v>
      </c>
      <c r="K3" s="784" t="str">
        <f t="shared" si="0"/>
        <v>7.0</v>
      </c>
      <c r="L3" s="10" t="str">
        <f t="shared" si="1"/>
        <v>B</v>
      </c>
      <c r="M3" s="8">
        <f t="shared" si="2"/>
        <v>3</v>
      </c>
      <c r="N3" s="208" t="str">
        <f t="shared" si="3"/>
        <v>3.0</v>
      </c>
      <c r="O3" s="126">
        <v>7.2</v>
      </c>
      <c r="P3" s="784" t="str">
        <f t="shared" si="4"/>
        <v>7.2</v>
      </c>
      <c r="Q3" s="10" t="str">
        <f t="shared" si="5"/>
        <v>B</v>
      </c>
      <c r="R3" s="8">
        <f t="shared" si="6"/>
        <v>3</v>
      </c>
      <c r="S3" s="208" t="str">
        <f t="shared" si="7"/>
        <v>3.0</v>
      </c>
      <c r="T3" s="130">
        <v>7.5</v>
      </c>
      <c r="U3" s="4">
        <v>5</v>
      </c>
      <c r="V3" s="5"/>
      <c r="W3" s="6">
        <f t="shared" si="8"/>
        <v>6</v>
      </c>
      <c r="X3" s="7">
        <f t="shared" si="9"/>
        <v>6</v>
      </c>
      <c r="Y3" s="784" t="str">
        <f t="shared" si="10"/>
        <v>6.0</v>
      </c>
      <c r="Z3" s="10" t="str">
        <f t="shared" si="11"/>
        <v>C</v>
      </c>
      <c r="AA3" s="8">
        <f t="shared" si="12"/>
        <v>2</v>
      </c>
      <c r="AB3" s="8" t="str">
        <f t="shared" si="13"/>
        <v>2.0</v>
      </c>
      <c r="AC3" s="12">
        <v>3</v>
      </c>
      <c r="AD3" s="311">
        <v>3</v>
      </c>
      <c r="AE3" s="130">
        <v>6.5</v>
      </c>
      <c r="AF3" s="4">
        <v>7</v>
      </c>
      <c r="AG3" s="5"/>
      <c r="AH3" s="6">
        <f t="shared" si="14"/>
        <v>6.8</v>
      </c>
      <c r="AI3" s="7">
        <f t="shared" si="15"/>
        <v>6.8</v>
      </c>
      <c r="AJ3" s="784" t="str">
        <f t="shared" si="16"/>
        <v>6.8</v>
      </c>
      <c r="AK3" s="10" t="str">
        <f t="shared" si="17"/>
        <v>C+</v>
      </c>
      <c r="AL3" s="8">
        <f t="shared" si="18"/>
        <v>2.5</v>
      </c>
      <c r="AM3" s="8" t="str">
        <f t="shared" si="19"/>
        <v>2.5</v>
      </c>
      <c r="AN3" s="12">
        <v>3</v>
      </c>
      <c r="AO3" s="110">
        <v>3</v>
      </c>
      <c r="AP3" s="115">
        <v>7.7</v>
      </c>
      <c r="AQ3" s="4">
        <v>6</v>
      </c>
      <c r="AR3" s="5"/>
      <c r="AS3" s="6">
        <f t="shared" si="20"/>
        <v>6.7</v>
      </c>
      <c r="AT3" s="7">
        <f t="shared" si="21"/>
        <v>6.7</v>
      </c>
      <c r="AU3" s="784" t="str">
        <f t="shared" si="22"/>
        <v>6.7</v>
      </c>
      <c r="AV3" s="10" t="str">
        <f t="shared" si="23"/>
        <v>C+</v>
      </c>
      <c r="AW3" s="8">
        <f t="shared" si="24"/>
        <v>2.5</v>
      </c>
      <c r="AX3" s="8" t="str">
        <f t="shared" si="25"/>
        <v>2.5</v>
      </c>
      <c r="AY3" s="12">
        <v>4</v>
      </c>
      <c r="AZ3" s="112">
        <v>4</v>
      </c>
      <c r="BA3" s="243">
        <v>6</v>
      </c>
      <c r="BB3" s="244">
        <v>5</v>
      </c>
      <c r="BC3" s="244"/>
      <c r="BD3" s="6">
        <f t="shared" si="26"/>
        <v>5.4</v>
      </c>
      <c r="BE3" s="7">
        <f t="shared" si="27"/>
        <v>5.4</v>
      </c>
      <c r="BF3" s="784" t="str">
        <f t="shared" si="28"/>
        <v>5.4</v>
      </c>
      <c r="BG3" s="10" t="str">
        <f t="shared" si="29"/>
        <v>D+</v>
      </c>
      <c r="BH3" s="8">
        <f t="shared" si="30"/>
        <v>1.5</v>
      </c>
      <c r="BI3" s="8" t="str">
        <f t="shared" si="31"/>
        <v>1.5</v>
      </c>
      <c r="BJ3" s="12">
        <v>2</v>
      </c>
      <c r="BK3" s="110">
        <v>2</v>
      </c>
      <c r="BL3" s="316">
        <v>6.5</v>
      </c>
      <c r="BM3" s="334">
        <v>4</v>
      </c>
      <c r="BN3" s="334"/>
      <c r="BO3" s="6">
        <f t="shared" si="32"/>
        <v>5</v>
      </c>
      <c r="BP3" s="7">
        <f t="shared" si="33"/>
        <v>5</v>
      </c>
      <c r="BQ3" s="784" t="str">
        <f t="shared" si="34"/>
        <v>5.0</v>
      </c>
      <c r="BR3" s="10" t="str">
        <f t="shared" si="35"/>
        <v>D+</v>
      </c>
      <c r="BS3" s="8">
        <f t="shared" si="36"/>
        <v>1.5</v>
      </c>
      <c r="BT3" s="8" t="str">
        <f t="shared" si="37"/>
        <v>1.5</v>
      </c>
      <c r="BU3" s="12">
        <v>3</v>
      </c>
      <c r="BV3" s="112">
        <v>3</v>
      </c>
      <c r="BW3" s="243">
        <v>7.2</v>
      </c>
      <c r="BX3" s="334">
        <v>6</v>
      </c>
      <c r="BY3" s="334"/>
      <c r="BZ3" s="6">
        <f t="shared" si="38"/>
        <v>6.5</v>
      </c>
      <c r="CA3" s="7">
        <f t="shared" si="39"/>
        <v>6.5</v>
      </c>
      <c r="CB3" s="784" t="str">
        <f t="shared" si="40"/>
        <v>6.5</v>
      </c>
      <c r="CC3" s="10" t="str">
        <f t="shared" si="41"/>
        <v>C+</v>
      </c>
      <c r="CD3" s="8">
        <f t="shared" si="42"/>
        <v>2.5</v>
      </c>
      <c r="CE3" s="8" t="str">
        <f t="shared" si="43"/>
        <v>2.5</v>
      </c>
      <c r="CF3" s="12">
        <v>2</v>
      </c>
      <c r="CG3" s="110">
        <v>2</v>
      </c>
      <c r="CH3" s="243">
        <v>7.7</v>
      </c>
      <c r="CI3" s="334">
        <v>8</v>
      </c>
      <c r="CJ3" s="334"/>
      <c r="CK3" s="6">
        <f t="shared" si="44"/>
        <v>7.9</v>
      </c>
      <c r="CL3" s="7">
        <f t="shared" si="45"/>
        <v>7.9</v>
      </c>
      <c r="CM3" s="784" t="str">
        <f t="shared" si="46"/>
        <v>7.9</v>
      </c>
      <c r="CN3" s="10" t="str">
        <f t="shared" si="47"/>
        <v>B</v>
      </c>
      <c r="CO3" s="8">
        <f t="shared" si="48"/>
        <v>3</v>
      </c>
      <c r="CP3" s="8" t="str">
        <f t="shared" si="49"/>
        <v>3.0</v>
      </c>
      <c r="CQ3" s="12">
        <v>2</v>
      </c>
      <c r="CR3" s="110">
        <v>2</v>
      </c>
      <c r="CS3" s="353">
        <f t="shared" si="50"/>
        <v>19</v>
      </c>
      <c r="CT3" s="354">
        <f t="shared" si="51"/>
        <v>2.2105263157894739</v>
      </c>
      <c r="CU3" s="355" t="str">
        <f t="shared" si="52"/>
        <v>2.21</v>
      </c>
      <c r="CV3" s="356" t="str">
        <f t="shared" si="53"/>
        <v>Lên lớp</v>
      </c>
      <c r="CW3" s="357">
        <f t="shared" si="54"/>
        <v>19</v>
      </c>
      <c r="CX3" s="358">
        <f t="shared" si="55"/>
        <v>2.2105263157894739</v>
      </c>
      <c r="CY3" s="356" t="str">
        <f t="shared" si="56"/>
        <v>Lên lớp</v>
      </c>
      <c r="DA3" s="243">
        <v>7.6</v>
      </c>
      <c r="DB3" s="244">
        <v>5</v>
      </c>
      <c r="DC3" s="244"/>
      <c r="DD3" s="6">
        <f t="shared" si="57"/>
        <v>6</v>
      </c>
      <c r="DE3" s="7">
        <f t="shared" si="58"/>
        <v>6</v>
      </c>
      <c r="DF3" s="784" t="str">
        <f t="shared" si="59"/>
        <v>6.0</v>
      </c>
      <c r="DG3" s="10" t="str">
        <f t="shared" si="60"/>
        <v>C</v>
      </c>
      <c r="DH3" s="8">
        <f t="shared" si="61"/>
        <v>2</v>
      </c>
      <c r="DI3" s="8" t="str">
        <f t="shared" si="62"/>
        <v>2.0</v>
      </c>
      <c r="DJ3" s="12">
        <v>4</v>
      </c>
      <c r="DK3" s="110">
        <v>4</v>
      </c>
      <c r="DL3" s="285">
        <v>5.8</v>
      </c>
      <c r="DM3" s="244">
        <v>5</v>
      </c>
      <c r="DN3" s="244"/>
      <c r="DO3" s="6">
        <f t="shared" si="63"/>
        <v>5.3</v>
      </c>
      <c r="DP3" s="7">
        <f t="shared" si="64"/>
        <v>5.3</v>
      </c>
      <c r="DQ3" s="784" t="str">
        <f t="shared" si="65"/>
        <v>5.3</v>
      </c>
      <c r="DR3" s="10" t="str">
        <f t="shared" si="66"/>
        <v>D+</v>
      </c>
      <c r="DS3" s="8">
        <f t="shared" si="67"/>
        <v>1.5</v>
      </c>
      <c r="DT3" s="8" t="str">
        <f t="shared" si="68"/>
        <v>1.5</v>
      </c>
      <c r="DU3" s="12">
        <v>4</v>
      </c>
      <c r="DV3" s="110">
        <v>4</v>
      </c>
      <c r="DW3" s="243">
        <v>7.6</v>
      </c>
      <c r="DX3" s="244">
        <v>2</v>
      </c>
      <c r="DY3" s="244"/>
      <c r="DZ3" s="6">
        <f t="shared" si="69"/>
        <v>4.2</v>
      </c>
      <c r="EA3" s="7">
        <f t="shared" si="70"/>
        <v>4.2</v>
      </c>
      <c r="EB3" s="784" t="str">
        <f t="shared" si="71"/>
        <v>4.2</v>
      </c>
      <c r="EC3" s="10" t="str">
        <f t="shared" si="72"/>
        <v>D</v>
      </c>
      <c r="ED3" s="8">
        <f t="shared" si="73"/>
        <v>1</v>
      </c>
      <c r="EE3" s="8" t="str">
        <f t="shared" si="74"/>
        <v>1.0</v>
      </c>
      <c r="EF3" s="12">
        <v>4</v>
      </c>
      <c r="EG3" s="110">
        <v>4</v>
      </c>
      <c r="EH3" s="243">
        <v>6.2</v>
      </c>
      <c r="EI3" s="244">
        <v>6</v>
      </c>
      <c r="EJ3" s="244"/>
      <c r="EK3" s="6">
        <f t="shared" si="75"/>
        <v>6.1</v>
      </c>
      <c r="EL3" s="7">
        <f t="shared" si="76"/>
        <v>6.1</v>
      </c>
      <c r="EM3" s="784" t="str">
        <f t="shared" si="77"/>
        <v>6.1</v>
      </c>
      <c r="EN3" s="10" t="str">
        <f t="shared" si="78"/>
        <v>C</v>
      </c>
      <c r="EO3" s="8">
        <f t="shared" si="79"/>
        <v>2</v>
      </c>
      <c r="EP3" s="8" t="str">
        <f t="shared" si="80"/>
        <v>2.0</v>
      </c>
      <c r="EQ3" s="12">
        <v>3</v>
      </c>
      <c r="ER3" s="110">
        <v>3</v>
      </c>
      <c r="ES3" s="316">
        <v>6.7</v>
      </c>
      <c r="ET3" s="244">
        <v>7</v>
      </c>
      <c r="EU3" s="244"/>
      <c r="EV3" s="6">
        <f t="shared" si="81"/>
        <v>6.9</v>
      </c>
      <c r="EW3" s="7">
        <f t="shared" si="82"/>
        <v>6.9</v>
      </c>
      <c r="EX3" s="784" t="str">
        <f t="shared" si="83"/>
        <v>6.9</v>
      </c>
      <c r="EY3" s="10" t="str">
        <f t="shared" si="84"/>
        <v>C+</v>
      </c>
      <c r="EZ3" s="8">
        <f t="shared" si="85"/>
        <v>2.5</v>
      </c>
      <c r="FA3" s="8" t="str">
        <f t="shared" si="86"/>
        <v>2.5</v>
      </c>
      <c r="FB3" s="12">
        <v>2</v>
      </c>
      <c r="FC3" s="110">
        <v>2</v>
      </c>
      <c r="FD3" s="285">
        <v>5.0999999999999996</v>
      </c>
      <c r="FE3" s="244">
        <v>5</v>
      </c>
      <c r="FF3" s="244"/>
      <c r="FG3" s="6">
        <f t="shared" si="87"/>
        <v>5</v>
      </c>
      <c r="FH3" s="7">
        <f t="shared" si="88"/>
        <v>5</v>
      </c>
      <c r="FI3" s="784" t="str">
        <f t="shared" si="89"/>
        <v>5.0</v>
      </c>
      <c r="FJ3" s="10" t="str">
        <f t="shared" si="90"/>
        <v>D+</v>
      </c>
      <c r="FK3" s="8">
        <f t="shared" si="91"/>
        <v>1.5</v>
      </c>
      <c r="FL3" s="8" t="str">
        <f t="shared" si="92"/>
        <v>1.5</v>
      </c>
      <c r="FM3" s="12">
        <v>2</v>
      </c>
      <c r="FN3" s="110">
        <v>2</v>
      </c>
      <c r="FO3" s="243">
        <v>6.4</v>
      </c>
      <c r="FP3" s="244">
        <v>5</v>
      </c>
      <c r="FQ3" s="244"/>
      <c r="FR3" s="6">
        <f t="shared" si="93"/>
        <v>5.6</v>
      </c>
      <c r="FS3" s="7">
        <f t="shared" si="94"/>
        <v>5.6</v>
      </c>
      <c r="FT3" s="784" t="str">
        <f t="shared" si="95"/>
        <v>5.6</v>
      </c>
      <c r="FU3" s="10" t="str">
        <f t="shared" si="96"/>
        <v>C</v>
      </c>
      <c r="FV3" s="8">
        <f t="shared" si="97"/>
        <v>2</v>
      </c>
      <c r="FW3" s="8" t="str">
        <f t="shared" si="98"/>
        <v>2.0</v>
      </c>
      <c r="FX3" s="12">
        <v>3</v>
      </c>
      <c r="FY3" s="110">
        <v>3</v>
      </c>
      <c r="FZ3" s="365">
        <f t="shared" si="99"/>
        <v>22</v>
      </c>
      <c r="GA3" s="354">
        <f t="shared" si="100"/>
        <v>1.7272727272727273</v>
      </c>
      <c r="GB3" s="355" t="str">
        <f t="shared" si="101"/>
        <v>1.73</v>
      </c>
      <c r="GC3" s="344" t="str">
        <f t="shared" si="102"/>
        <v>Lên lớp</v>
      </c>
      <c r="GD3" s="559">
        <f t="shared" si="103"/>
        <v>41</v>
      </c>
      <c r="GE3" s="354">
        <f t="shared" si="104"/>
        <v>1.9512195121951219</v>
      </c>
      <c r="GF3" s="355" t="str">
        <f t="shared" si="105"/>
        <v>1.95</v>
      </c>
      <c r="GG3" s="675">
        <f t="shared" si="106"/>
        <v>41</v>
      </c>
      <c r="GH3" s="789">
        <f t="shared" si="107"/>
        <v>5.8707317073170735</v>
      </c>
      <c r="GI3" s="561">
        <f t="shared" si="108"/>
        <v>1.9512195121951219</v>
      </c>
      <c r="GJ3" s="678" t="str">
        <f t="shared" si="109"/>
        <v>Lên lớp</v>
      </c>
      <c r="GK3" s="694"/>
      <c r="GL3" s="706">
        <v>8.1999999999999993</v>
      </c>
      <c r="GM3" s="420">
        <v>4</v>
      </c>
      <c r="GN3" s="420"/>
      <c r="GO3" s="6">
        <f t="shared" si="110"/>
        <v>5.7</v>
      </c>
      <c r="GP3" s="104">
        <f t="shared" si="111"/>
        <v>5.7</v>
      </c>
      <c r="GQ3" s="784" t="str">
        <f t="shared" si="112"/>
        <v>5.7</v>
      </c>
      <c r="GR3" s="540" t="str">
        <f t="shared" si="113"/>
        <v>C</v>
      </c>
      <c r="GS3" s="539">
        <f t="shared" si="114"/>
        <v>2</v>
      </c>
      <c r="GT3" s="539" t="str">
        <f t="shared" si="115"/>
        <v>2.0</v>
      </c>
      <c r="GU3" s="12">
        <v>3</v>
      </c>
      <c r="GV3" s="820">
        <v>3</v>
      </c>
      <c r="GW3" s="706">
        <v>7.6</v>
      </c>
      <c r="GX3" s="420">
        <v>8</v>
      </c>
      <c r="GY3" s="420"/>
      <c r="GZ3" s="6">
        <f t="shared" si="116"/>
        <v>7.8</v>
      </c>
      <c r="HA3" s="104">
        <f t="shared" si="117"/>
        <v>7.8</v>
      </c>
      <c r="HB3" s="784" t="str">
        <f t="shared" si="118"/>
        <v>7.8</v>
      </c>
      <c r="HC3" s="540" t="str">
        <f>IF(HA3&gt;=8.5,"A",IF(HA3&gt;=8,"B+",IF(HA3&gt;HD15=7,"B",IF(HA3&gt;=6.5,"C+",IF(HA3&gt;=5.5,"C",IF(HA3&gt;=5,"D+",IF(HA3&gt;=4,"D","F")))))))</f>
        <v>C+</v>
      </c>
      <c r="HD3" s="539">
        <f t="shared" si="119"/>
        <v>2.5</v>
      </c>
      <c r="HE3" s="539" t="str">
        <f t="shared" si="120"/>
        <v>2.5</v>
      </c>
      <c r="HF3" s="12">
        <v>3</v>
      </c>
      <c r="HG3" s="110">
        <v>3</v>
      </c>
      <c r="HH3" s="706">
        <v>6.6</v>
      </c>
      <c r="HI3" s="420">
        <v>6</v>
      </c>
      <c r="HJ3" s="864"/>
      <c r="HK3" s="6">
        <f t="shared" si="121"/>
        <v>6.2</v>
      </c>
      <c r="HL3" s="104">
        <f t="shared" si="122"/>
        <v>6.2</v>
      </c>
      <c r="HM3" s="784" t="str">
        <f t="shared" si="123"/>
        <v>6.2</v>
      </c>
      <c r="HN3" s="540" t="str">
        <f t="shared" si="124"/>
        <v>C</v>
      </c>
      <c r="HO3" s="539">
        <f t="shared" si="125"/>
        <v>2</v>
      </c>
      <c r="HP3" s="539" t="str">
        <f t="shared" si="126"/>
        <v>2.0</v>
      </c>
      <c r="HQ3" s="868">
        <v>3</v>
      </c>
      <c r="HR3" s="872">
        <v>3</v>
      </c>
      <c r="HS3" s="706">
        <v>5.5</v>
      </c>
      <c r="HT3" s="420">
        <v>6</v>
      </c>
      <c r="HU3" s="420"/>
      <c r="HV3" s="6">
        <f t="shared" si="127"/>
        <v>5.8</v>
      </c>
      <c r="HW3" s="104">
        <f t="shared" si="128"/>
        <v>5.8</v>
      </c>
      <c r="HX3" s="784" t="str">
        <f t="shared" si="129"/>
        <v>5.8</v>
      </c>
      <c r="HY3" s="540" t="str">
        <f t="shared" si="130"/>
        <v>C</v>
      </c>
      <c r="HZ3" s="539">
        <f t="shared" si="131"/>
        <v>2</v>
      </c>
      <c r="IA3" s="539" t="str">
        <f t="shared" si="132"/>
        <v>2.0</v>
      </c>
      <c r="IB3" s="12">
        <v>1</v>
      </c>
      <c r="IC3" s="824">
        <v>1</v>
      </c>
      <c r="ID3" s="848">
        <v>8</v>
      </c>
      <c r="IE3" s="420">
        <v>9</v>
      </c>
      <c r="IF3" s="420"/>
      <c r="IG3" s="6">
        <f t="shared" si="133"/>
        <v>8.6</v>
      </c>
      <c r="IH3" s="104">
        <f t="shared" si="134"/>
        <v>8.6</v>
      </c>
      <c r="II3" s="784" t="str">
        <f t="shared" si="135"/>
        <v>8.6</v>
      </c>
      <c r="IJ3" s="540" t="str">
        <f t="shared" si="136"/>
        <v>A</v>
      </c>
      <c r="IK3" s="539">
        <f t="shared" si="137"/>
        <v>4</v>
      </c>
      <c r="IL3" s="539" t="str">
        <f t="shared" si="138"/>
        <v>4.0</v>
      </c>
      <c r="IM3" s="12">
        <v>2</v>
      </c>
      <c r="IN3" s="824">
        <v>2</v>
      </c>
      <c r="IO3" s="316">
        <v>8</v>
      </c>
      <c r="IP3" s="699">
        <v>7</v>
      </c>
      <c r="IQ3" s="699"/>
      <c r="IR3" s="6">
        <f t="shared" si="139"/>
        <v>7.4</v>
      </c>
      <c r="IS3" s="104">
        <f t="shared" si="140"/>
        <v>7.4</v>
      </c>
      <c r="IT3" s="784" t="str">
        <f t="shared" si="141"/>
        <v>7.4</v>
      </c>
      <c r="IU3" s="540" t="str">
        <f t="shared" si="142"/>
        <v>B</v>
      </c>
      <c r="IV3" s="539">
        <f t="shared" si="143"/>
        <v>3</v>
      </c>
      <c r="IW3" s="539" t="str">
        <f t="shared" si="144"/>
        <v>3.0</v>
      </c>
      <c r="IX3" s="12">
        <v>1</v>
      </c>
      <c r="IY3" s="820">
        <v>1</v>
      </c>
      <c r="IZ3" s="706">
        <v>8</v>
      </c>
      <c r="JA3" s="420">
        <v>6</v>
      </c>
      <c r="JB3" s="420"/>
      <c r="JC3" s="6">
        <f t="shared" si="145"/>
        <v>6.8</v>
      </c>
      <c r="JD3" s="104">
        <f t="shared" si="146"/>
        <v>6.8</v>
      </c>
      <c r="JE3" s="784" t="str">
        <f t="shared" si="147"/>
        <v>6.8</v>
      </c>
      <c r="JF3" s="540" t="str">
        <f t="shared" si="148"/>
        <v>C+</v>
      </c>
      <c r="JG3" s="539">
        <f t="shared" si="149"/>
        <v>2.5</v>
      </c>
      <c r="JH3" s="539" t="str">
        <f t="shared" si="150"/>
        <v>2.5</v>
      </c>
      <c r="JI3" s="12">
        <v>2</v>
      </c>
      <c r="JJ3" s="824">
        <v>2</v>
      </c>
      <c r="JK3" s="706">
        <v>7</v>
      </c>
      <c r="JL3" s="420">
        <v>8</v>
      </c>
      <c r="JM3" s="420"/>
      <c r="JN3" s="6">
        <f t="shared" si="151"/>
        <v>7.6</v>
      </c>
      <c r="JO3" s="104">
        <f t="shared" si="152"/>
        <v>7.6</v>
      </c>
      <c r="JP3" s="784" t="str">
        <f t="shared" si="153"/>
        <v>7.6</v>
      </c>
      <c r="JQ3" s="540" t="str">
        <f t="shared" si="154"/>
        <v>B</v>
      </c>
      <c r="JR3" s="539">
        <f t="shared" si="155"/>
        <v>3</v>
      </c>
      <c r="JS3" s="539" t="str">
        <f t="shared" si="156"/>
        <v>3.0</v>
      </c>
      <c r="JT3" s="12">
        <v>2</v>
      </c>
      <c r="JU3" s="824">
        <v>2</v>
      </c>
      <c r="JV3" s="706">
        <v>7</v>
      </c>
      <c r="JW3" s="297">
        <v>6.3</v>
      </c>
      <c r="JX3" s="420"/>
      <c r="JY3" s="723">
        <f t="shared" si="157"/>
        <v>6.6</v>
      </c>
      <c r="JZ3" s="724">
        <f t="shared" si="158"/>
        <v>6.6</v>
      </c>
      <c r="KA3" s="799" t="str">
        <f t="shared" si="159"/>
        <v>6.6</v>
      </c>
      <c r="KB3" s="725" t="str">
        <f t="shared" si="160"/>
        <v>C+</v>
      </c>
      <c r="KC3" s="726">
        <f t="shared" si="161"/>
        <v>2.5</v>
      </c>
      <c r="KD3" s="726" t="str">
        <f t="shared" si="162"/>
        <v>2.5</v>
      </c>
      <c r="KE3" s="729">
        <v>3</v>
      </c>
      <c r="KF3" s="728">
        <v>3</v>
      </c>
      <c r="KG3" s="920">
        <f t="shared" si="163"/>
        <v>20</v>
      </c>
      <c r="KH3" s="922">
        <f t="shared" si="164"/>
        <v>2.5499999999999998</v>
      </c>
      <c r="KI3" s="924" t="str">
        <f t="shared" si="165"/>
        <v>2.55</v>
      </c>
      <c r="KJ3" s="928" t="str">
        <f t="shared" si="166"/>
        <v>Lên lớp</v>
      </c>
      <c r="KK3" s="931">
        <f t="shared" si="167"/>
        <v>61</v>
      </c>
      <c r="KL3" s="922">
        <f t="shared" si="168"/>
        <v>2.1475409836065573</v>
      </c>
      <c r="KM3" s="924" t="str">
        <f t="shared" si="169"/>
        <v>2.15</v>
      </c>
      <c r="KN3" s="932">
        <f t="shared" si="170"/>
        <v>20</v>
      </c>
      <c r="KO3" s="840">
        <f t="shared" ref="KO3:KO19" si="181" xml:space="preserve"> (KF3*JZ3+JU3*JO3+JJ3*JD3+IY3*IS3+IN3*IH3+IC3*HW3+HR3*HL3+HG3*HA3+GV3*GP3)/KN3</f>
        <v>6.9049999999999994</v>
      </c>
      <c r="KP3" s="933">
        <f t="shared" si="171"/>
        <v>2.5499999999999998</v>
      </c>
      <c r="KQ3" s="934">
        <f t="shared" si="172"/>
        <v>61</v>
      </c>
      <c r="KR3" s="935">
        <f t="shared" ref="KR3:KR19" si="182" xml:space="preserve"> (KO3*KN3+GG3*GH3)/KQ3</f>
        <v>6.2098360655737705</v>
      </c>
      <c r="KS3" s="936">
        <f t="shared" si="173"/>
        <v>2.1475409836065573</v>
      </c>
      <c r="KT3" s="928" t="str">
        <f t="shared" si="174"/>
        <v>Lên lớp</v>
      </c>
      <c r="KU3" s="712"/>
      <c r="KV3" s="706">
        <v>8.1999999999999993</v>
      </c>
      <c r="KW3" s="420">
        <v>7</v>
      </c>
      <c r="KX3" s="420"/>
      <c r="KY3" s="723">
        <f t="shared" si="175"/>
        <v>7.5</v>
      </c>
      <c r="KZ3" s="724">
        <f t="shared" si="176"/>
        <v>7.5</v>
      </c>
      <c r="LA3" s="799" t="str">
        <f t="shared" si="177"/>
        <v>7.5</v>
      </c>
      <c r="LB3" s="725" t="str">
        <f t="shared" si="178"/>
        <v>B</v>
      </c>
      <c r="LC3" s="726">
        <f t="shared" si="179"/>
        <v>3</v>
      </c>
      <c r="LD3" s="726" t="str">
        <f t="shared" si="180"/>
        <v>3.0</v>
      </c>
      <c r="LE3" s="729">
        <v>2</v>
      </c>
      <c r="LF3" s="728">
        <v>2</v>
      </c>
      <c r="LG3" s="706">
        <v>7</v>
      </c>
      <c r="LH3" s="420">
        <v>7</v>
      </c>
      <c r="LI3" s="420"/>
      <c r="LJ3" s="6">
        <f t="shared" ref="LJ3:LJ19" si="183">ROUND((LG3*0.4+LH3*0.6),1)</f>
        <v>7</v>
      </c>
      <c r="LK3" s="104">
        <f t="shared" ref="LK3:LK19" si="184">ROUND(MAX((LG3*0.4+LH3*0.6),(LG3*0.4+LI3*0.6)),1)</f>
        <v>7</v>
      </c>
      <c r="LL3" s="784" t="str">
        <f t="shared" ref="LL3:LL19" si="185">TEXT(LK3,"0.0")</f>
        <v>7.0</v>
      </c>
      <c r="LM3" s="540" t="str">
        <f t="shared" ref="LM3:LM19" si="186">IF(LK3&gt;=8.5,"A",IF(LK3&gt;=8,"B+",IF(LK3&gt;=7,"B",IF(LK3&gt;=6.5,"C+",IF(LK3&gt;=5.5,"C",IF(LK3&gt;=5,"D+",IF(LK3&gt;=4,"D","F")))))))</f>
        <v>B</v>
      </c>
      <c r="LN3" s="539">
        <f t="shared" ref="LN3:LN19" si="187">IF(LM3="A",4,IF(LM3="B+",3.5,IF(LM3="B",3,IF(LM3="C+",2.5,IF(LM3="C",2,IF(LM3="D+",1.5,IF(LM3="D",1,0)))))))</f>
        <v>3</v>
      </c>
      <c r="LO3" s="539" t="str">
        <f t="shared" ref="LO3:LO19" si="188">TEXT(LN3,"0.0")</f>
        <v>3.0</v>
      </c>
      <c r="LP3" s="12">
        <v>1</v>
      </c>
      <c r="LQ3" s="110">
        <v>1</v>
      </c>
      <c r="LR3" s="120">
        <v>7.3</v>
      </c>
      <c r="LS3" s="1045">
        <v>7</v>
      </c>
      <c r="LT3" s="6"/>
      <c r="LU3" s="6">
        <f t="shared" ref="LU3:LU19" si="189">ROUND((LR3*0.4+LS3*0.6),1)</f>
        <v>7.1</v>
      </c>
      <c r="LV3" s="104">
        <f t="shared" ref="LV3:LV19" si="190">ROUND(MAX((LR3*0.4+LS3*0.6),(LR3*0.4+LT3*0.6)),1)</f>
        <v>7.1</v>
      </c>
      <c r="LW3" s="784" t="str">
        <f t="shared" ref="LW3:LW19" si="191">TEXT(LV3,"0.0")</f>
        <v>7.1</v>
      </c>
      <c r="LX3" s="540" t="str">
        <f t="shared" ref="LX3:LX19" si="192">IF(LV3&gt;=8.5,"A",IF(LV3&gt;=8,"B+",IF(LV3&gt;=7,"B",IF(LV3&gt;=6.5,"C+",IF(LV3&gt;=5.5,"C",IF(LV3&gt;=5,"D+",IF(LV3&gt;=4,"D","F")))))))</f>
        <v>B</v>
      </c>
      <c r="LY3" s="539">
        <f t="shared" ref="LY3:LY19" si="193">IF(LX3="A",4,IF(LX3="B+",3.5,IF(LX3="B",3,IF(LX3="C+",2.5,IF(LX3="C",2,IF(LX3="D+",1.5,IF(LX3="D",1,0)))))))</f>
        <v>3</v>
      </c>
      <c r="LZ3" s="539" t="str">
        <f t="shared" ref="LZ3:LZ19" si="194">TEXT(LY3,"0.0")</f>
        <v>3.0</v>
      </c>
      <c r="MA3" s="12">
        <v>1</v>
      </c>
      <c r="MB3" s="110">
        <v>1</v>
      </c>
      <c r="MC3" s="706">
        <v>8</v>
      </c>
      <c r="MD3" s="297">
        <v>7.5</v>
      </c>
      <c r="ME3" s="11"/>
      <c r="MF3" s="6">
        <f t="shared" ref="MF3:MF6" si="195">ROUND((MC3*0.4+MD3*0.6),1)</f>
        <v>7.7</v>
      </c>
      <c r="MG3" s="104">
        <f t="shared" ref="MG3:MG6" si="196">ROUND(MAX((MC3*0.4+MD3*0.6),(MC3*0.4+ME3*0.6)),1)</f>
        <v>7.7</v>
      </c>
      <c r="MH3" s="784" t="str">
        <f t="shared" ref="MH3:MH6" si="197">TEXT(MG3,"0.0")</f>
        <v>7.7</v>
      </c>
      <c r="MI3" s="540" t="str">
        <f t="shared" ref="MI3:MI6" si="198">IF(MG3&gt;=8.5,"A",IF(MG3&gt;=8,"B+",IF(MG3&gt;=7,"B",IF(MG3&gt;=6.5,"C+",IF(MG3&gt;=5.5,"C",IF(MG3&gt;=5,"D+",IF(MG3&gt;=4,"D","F")))))))</f>
        <v>B</v>
      </c>
      <c r="MJ3" s="539">
        <f t="shared" ref="MJ3:MJ6" si="199">IF(MI3="A",4,IF(MI3="B+",3.5,IF(MI3="B",3,IF(MI3="C+",2.5,IF(MI3="C",2,IF(MI3="D+",1.5,IF(MI3="D",1,0)))))))</f>
        <v>3</v>
      </c>
      <c r="MK3" s="539" t="str">
        <f t="shared" ref="MK3:MK6" si="200">TEXT(MJ3,"0.0")</f>
        <v>3.0</v>
      </c>
      <c r="ML3" s="12">
        <v>5</v>
      </c>
      <c r="MM3" s="110">
        <v>5</v>
      </c>
      <c r="MN3" s="316">
        <v>7.2</v>
      </c>
      <c r="MO3" s="970">
        <v>6.8</v>
      </c>
      <c r="MP3" s="19"/>
      <c r="MQ3" s="6">
        <f t="shared" ref="MQ3:MQ6" si="201">ROUND((MN3*0.4+MO3*0.6),1)</f>
        <v>7</v>
      </c>
      <c r="MR3" s="104">
        <f t="shared" ref="MR3:MR6" si="202">ROUND(MAX((MN3*0.4+MO3*0.6),(MN3*0.4+MP3*0.6)),1)</f>
        <v>7</v>
      </c>
      <c r="MS3" s="784" t="str">
        <f t="shared" ref="MS3:MS6" si="203">TEXT(MR3,"0.0")</f>
        <v>7.0</v>
      </c>
      <c r="MT3" s="540" t="str">
        <f t="shared" ref="MT3:MT6" si="204">IF(MR3&gt;=8.5,"A",IF(MR3&gt;=8,"B+",IF(MR3&gt;=7,"B",IF(MR3&gt;=6.5,"C+",IF(MR3&gt;=5.5,"C",IF(MR3&gt;=5,"D+",IF(MR3&gt;=4,"D","F")))))))</f>
        <v>B</v>
      </c>
      <c r="MU3" s="539">
        <f t="shared" ref="MU3:MU6" si="205">IF(MT3="A",4,IF(MT3="B+",3.5,IF(MT3="B",3,IF(MT3="C+",2.5,IF(MT3="C",2,IF(MT3="D+",1.5,IF(MT3="D",1,0)))))))</f>
        <v>3</v>
      </c>
      <c r="MV3" s="539" t="str">
        <f t="shared" ref="MV3:MV6" si="206">TEXT(MU3,"0.0")</f>
        <v>3.0</v>
      </c>
      <c r="MW3" s="1031">
        <v>5</v>
      </c>
      <c r="MX3" s="1030">
        <v>5</v>
      </c>
      <c r="MY3" s="1069">
        <f t="shared" ref="MY3:MY6" si="207">LE3+LP3+MA3+ML3+MW3</f>
        <v>14</v>
      </c>
      <c r="MZ3" s="1070">
        <f t="shared" ref="MZ3:MZ6" si="208">(LC3*LE3+LN3*LP3+LY3*MA3+MJ3*ML3+MW3*MU3)/MY3</f>
        <v>3</v>
      </c>
      <c r="NA3" s="1071" t="str">
        <f t="shared" ref="NA3:NA6" si="209">TEXT(MZ3,"0.00")</f>
        <v>3.00</v>
      </c>
      <c r="NB3" s="1072" t="str">
        <f t="shared" ref="NB3:NB6" si="210">IF(AND(MZ3&lt;1),"Cảnh báo KQHT","Lên lớp")</f>
        <v>Lên lớp</v>
      </c>
      <c r="NC3" s="1073">
        <f t="shared" ref="NC3:NC6" si="211">KK3+MY3</f>
        <v>75</v>
      </c>
      <c r="ND3" s="1070">
        <f t="shared" ref="ND3:ND6" si="212">(CS3*CT3+FZ3*GA3+KG3*KH3+MZ3*MY3)/NC3</f>
        <v>2.3066666666666666</v>
      </c>
      <c r="NE3" s="1071" t="str">
        <f t="shared" ref="NE3:NE6" si="213">TEXT(ND3,"0.00")</f>
        <v>2.31</v>
      </c>
      <c r="NF3" s="1074">
        <f t="shared" ref="NF3:NF6" si="214">LF3+LQ3+MB3+ MM3+MX3</f>
        <v>14</v>
      </c>
      <c r="NG3" s="1075">
        <f t="shared" ref="NG3:NG6" si="215" xml:space="preserve"> (LC3*LF3+LN3*LQ3+LY3*MB3+MJ3*MM3+MU3*MX3)/NF3</f>
        <v>3</v>
      </c>
      <c r="NH3" s="1075">
        <f t="shared" ref="NH3:NH6" si="216" xml:space="preserve"> (KZ3*LF3+LK3*LQ3+LV3*MB3+MG3*MM3+MR3*MX3)/NF3</f>
        <v>7.3285714285714283</v>
      </c>
      <c r="NI3" s="1076">
        <f t="shared" ref="NI3:NI6" si="217">KQ3+NF3</f>
        <v>75</v>
      </c>
      <c r="NJ3" s="1079">
        <f t="shared" ref="NJ3:NJ6" si="218" xml:space="preserve"> (KR3*KQ3+NH3*NF3)/NI3</f>
        <v>6.4186666666666667</v>
      </c>
      <c r="NK3" s="1077">
        <f t="shared" ref="NK3:NK6" si="219" xml:space="preserve"> (KS3*KQ3+NG3*NF3)/NI3</f>
        <v>2.3066666666666666</v>
      </c>
      <c r="NL3" s="1072" t="str">
        <f t="shared" ref="NL3:NL6" si="220">IF(AND(NK3&lt;1.4),"Cảnh báo KQHT","Lên lớp")</f>
        <v>Lên lớp</v>
      </c>
      <c r="NN3" s="1335">
        <v>8.5</v>
      </c>
      <c r="NO3" s="1335">
        <v>7.3</v>
      </c>
      <c r="NP3" s="1335"/>
      <c r="NQ3" s="1413">
        <f t="shared" ref="NQ3:NQ6" si="221">ROUND((NN3*0.4+NO3*0.6),1)</f>
        <v>7.8</v>
      </c>
      <c r="NR3" s="1414">
        <f t="shared" ref="NR3:NR6" si="222">ROUND(MAX((NN3*0.4+NO3*0.6),(NN3*0.4+NP3*0.6)),1)</f>
        <v>7.8</v>
      </c>
      <c r="NS3" s="1512" t="str">
        <f t="shared" ref="NS3:NS6" si="223">TEXT(NR3,"0.0")</f>
        <v>7.8</v>
      </c>
      <c r="NT3" s="1416" t="str">
        <f t="shared" ref="NT3:NT6" si="224">IF(NR3&gt;=8.5,"A",IF(NR3&gt;=8,"B+",IF(NR3&gt;=7,"B",IF(NR3&gt;=6.5,"C+",IF(NR3&gt;=5.5,"C",IF(NR3&gt;=5,"D+",IF(NR3&gt;=4,"D","F")))))))</f>
        <v>B</v>
      </c>
      <c r="NU3" s="1417">
        <f t="shared" ref="NU3:NU6" si="225">IF(NT3="A",4,IF(NT3="B+",3.5,IF(NT3="B",3,IF(NT3="C+",2.5,IF(NT3="C",2,IF(NT3="D+",1.5,IF(NT3="D",1,0)))))))</f>
        <v>3</v>
      </c>
      <c r="NV3" s="1417" t="str">
        <f t="shared" ref="NV3:NV6" si="226">TEXT(NU3,"0.0")</f>
        <v>3.0</v>
      </c>
      <c r="NW3" s="1419">
        <v>6</v>
      </c>
      <c r="NX3" s="1610">
        <v>6</v>
      </c>
      <c r="NY3" s="1613">
        <v>8.1999999999999993</v>
      </c>
      <c r="NZ3" s="1335">
        <v>7.2</v>
      </c>
      <c r="OA3" s="1632">
        <f t="shared" ref="OA3:OA6" si="227">ROUND((NY3+NZ3)/2,1)</f>
        <v>7.7</v>
      </c>
      <c r="OB3" s="1335">
        <v>7.1</v>
      </c>
      <c r="OC3" s="1659">
        <f t="shared" ref="OC3:OC6" si="228">ROUND((OA3*0.4+OB3*0.6),1)</f>
        <v>7.3</v>
      </c>
      <c r="OD3" s="1660" t="str">
        <f t="shared" ref="OD3:OD6" si="229">TEXT(OC3,"0.0")</f>
        <v>7.3</v>
      </c>
      <c r="OE3" s="1636" t="str">
        <f t="shared" ref="OE3:OE6" si="230">IF(OC3&gt;=8.5,"A",IF(OC3&gt;=8,"B+",IF(OC3&gt;=7,"B",IF(OC3&gt;=6.5,"C+",IF(OC3&gt;=5.5,"C",IF(OC3&gt;=5,"D+",IF(OC3&gt;=4,"D","F")))))))</f>
        <v>B</v>
      </c>
      <c r="OF3" s="1637">
        <f t="shared" ref="OF3:OF6" si="231">IF(OE3="A",4,IF(OE3="B+",3.5,IF(OE3="B",3,IF(OE3="C+",2.5,IF(OE3="C",2,IF(OE3="D+",1.5,IF(OE3="D",1,0)))))))</f>
        <v>3</v>
      </c>
      <c r="OG3" s="1637" t="str">
        <f t="shared" ref="OG3:OG6" si="232">TEXT(OF3,"0.0")</f>
        <v>3.0</v>
      </c>
      <c r="OH3" s="1638">
        <v>5</v>
      </c>
      <c r="OI3" s="1429">
        <v>5</v>
      </c>
      <c r="OJ3" s="1511">
        <f t="shared" ref="OJ3:OJ6" si="233">NW3+OH3</f>
        <v>11</v>
      </c>
      <c r="OK3" s="1070">
        <f t="shared" ref="OK3:OK6" si="234">(NW3*NU3+OF3*OH3)/OJ3</f>
        <v>3</v>
      </c>
    </row>
    <row r="4" spans="1:401" ht="18.75" customHeight="1" x14ac:dyDescent="0.25">
      <c r="A4" s="50">
        <v>9</v>
      </c>
      <c r="B4" s="33" t="s">
        <v>755</v>
      </c>
      <c r="C4" s="86" t="s">
        <v>775</v>
      </c>
      <c r="D4" s="92" t="s">
        <v>776</v>
      </c>
      <c r="E4" s="94" t="s">
        <v>777</v>
      </c>
      <c r="F4" s="87"/>
      <c r="G4" s="88" t="s">
        <v>778</v>
      </c>
      <c r="H4" s="33" t="s">
        <v>34</v>
      </c>
      <c r="I4" s="122" t="s">
        <v>779</v>
      </c>
      <c r="J4" s="126">
        <v>6</v>
      </c>
      <c r="K4" s="784" t="str">
        <f t="shared" si="0"/>
        <v>6.0</v>
      </c>
      <c r="L4" s="10" t="str">
        <f t="shared" si="1"/>
        <v>C</v>
      </c>
      <c r="M4" s="8">
        <f t="shared" si="2"/>
        <v>2</v>
      </c>
      <c r="N4" s="208" t="str">
        <f t="shared" si="3"/>
        <v>2.0</v>
      </c>
      <c r="O4" s="126">
        <v>6.6</v>
      </c>
      <c r="P4" s="784" t="str">
        <f t="shared" si="4"/>
        <v>6.6</v>
      </c>
      <c r="Q4" s="10" t="str">
        <f t="shared" si="5"/>
        <v>C+</v>
      </c>
      <c r="R4" s="8">
        <f t="shared" si="6"/>
        <v>2.5</v>
      </c>
      <c r="S4" s="208" t="str">
        <f t="shared" si="7"/>
        <v>2.5</v>
      </c>
      <c r="T4" s="130">
        <v>7.5</v>
      </c>
      <c r="U4" s="4">
        <v>6</v>
      </c>
      <c r="V4" s="5"/>
      <c r="W4" s="6">
        <f t="shared" si="8"/>
        <v>6.6</v>
      </c>
      <c r="X4" s="7">
        <f t="shared" si="9"/>
        <v>6.6</v>
      </c>
      <c r="Y4" s="784" t="str">
        <f t="shared" si="10"/>
        <v>6.6</v>
      </c>
      <c r="Z4" s="10" t="str">
        <f t="shared" si="11"/>
        <v>C+</v>
      </c>
      <c r="AA4" s="8">
        <f t="shared" si="12"/>
        <v>2.5</v>
      </c>
      <c r="AB4" s="8" t="str">
        <f t="shared" si="13"/>
        <v>2.5</v>
      </c>
      <c r="AC4" s="12">
        <v>3</v>
      </c>
      <c r="AD4" s="311">
        <v>3</v>
      </c>
      <c r="AE4" s="130">
        <v>6.2</v>
      </c>
      <c r="AF4" s="4">
        <v>4</v>
      </c>
      <c r="AG4" s="5"/>
      <c r="AH4" s="6">
        <f t="shared" si="14"/>
        <v>4.9000000000000004</v>
      </c>
      <c r="AI4" s="7">
        <f t="shared" si="15"/>
        <v>4.9000000000000004</v>
      </c>
      <c r="AJ4" s="784" t="str">
        <f t="shared" si="16"/>
        <v>4.9</v>
      </c>
      <c r="AK4" s="10" t="str">
        <f t="shared" si="17"/>
        <v>D</v>
      </c>
      <c r="AL4" s="8">
        <f t="shared" si="18"/>
        <v>1</v>
      </c>
      <c r="AM4" s="8" t="str">
        <f t="shared" si="19"/>
        <v>1.0</v>
      </c>
      <c r="AN4" s="12">
        <v>3</v>
      </c>
      <c r="AO4" s="110">
        <v>3</v>
      </c>
      <c r="AP4" s="115">
        <v>7.8</v>
      </c>
      <c r="AQ4" s="4">
        <v>7</v>
      </c>
      <c r="AR4" s="5"/>
      <c r="AS4" s="6">
        <f t="shared" si="20"/>
        <v>7.3</v>
      </c>
      <c r="AT4" s="7">
        <f t="shared" si="21"/>
        <v>7.3</v>
      </c>
      <c r="AU4" s="784" t="str">
        <f t="shared" si="22"/>
        <v>7.3</v>
      </c>
      <c r="AV4" s="10" t="str">
        <f t="shared" si="23"/>
        <v>B</v>
      </c>
      <c r="AW4" s="8">
        <f t="shared" si="24"/>
        <v>3</v>
      </c>
      <c r="AX4" s="8" t="str">
        <f t="shared" si="25"/>
        <v>3.0</v>
      </c>
      <c r="AY4" s="12">
        <v>4</v>
      </c>
      <c r="AZ4" s="112">
        <v>4</v>
      </c>
      <c r="BA4" s="243">
        <v>5.2</v>
      </c>
      <c r="BB4" s="244">
        <v>4</v>
      </c>
      <c r="BC4" s="244"/>
      <c r="BD4" s="6">
        <f t="shared" si="26"/>
        <v>4.5</v>
      </c>
      <c r="BE4" s="7">
        <f t="shared" si="27"/>
        <v>4.5</v>
      </c>
      <c r="BF4" s="784" t="str">
        <f t="shared" si="28"/>
        <v>4.5</v>
      </c>
      <c r="BG4" s="10" t="str">
        <f t="shared" si="29"/>
        <v>D</v>
      </c>
      <c r="BH4" s="8">
        <f t="shared" si="30"/>
        <v>1</v>
      </c>
      <c r="BI4" s="8" t="str">
        <f t="shared" si="31"/>
        <v>1.0</v>
      </c>
      <c r="BJ4" s="12">
        <v>2</v>
      </c>
      <c r="BK4" s="110">
        <v>2</v>
      </c>
      <c r="BL4" s="316">
        <v>8</v>
      </c>
      <c r="BM4" s="334">
        <v>4</v>
      </c>
      <c r="BN4" s="334"/>
      <c r="BO4" s="6">
        <f t="shared" si="32"/>
        <v>5.6</v>
      </c>
      <c r="BP4" s="7">
        <f t="shared" si="33"/>
        <v>5.6</v>
      </c>
      <c r="BQ4" s="784" t="str">
        <f t="shared" si="34"/>
        <v>5.6</v>
      </c>
      <c r="BR4" s="10" t="str">
        <f t="shared" si="35"/>
        <v>C</v>
      </c>
      <c r="BS4" s="8">
        <f t="shared" si="36"/>
        <v>2</v>
      </c>
      <c r="BT4" s="8" t="str">
        <f t="shared" si="37"/>
        <v>2.0</v>
      </c>
      <c r="BU4" s="12">
        <v>3</v>
      </c>
      <c r="BV4" s="112">
        <v>3</v>
      </c>
      <c r="BW4" s="243">
        <v>6.4</v>
      </c>
      <c r="BX4" s="334">
        <v>5</v>
      </c>
      <c r="BY4" s="334"/>
      <c r="BZ4" s="6">
        <f t="shared" si="38"/>
        <v>5.6</v>
      </c>
      <c r="CA4" s="7">
        <f t="shared" si="39"/>
        <v>5.6</v>
      </c>
      <c r="CB4" s="784" t="str">
        <f t="shared" si="40"/>
        <v>5.6</v>
      </c>
      <c r="CC4" s="10" t="str">
        <f t="shared" si="41"/>
        <v>C</v>
      </c>
      <c r="CD4" s="8">
        <f t="shared" si="42"/>
        <v>2</v>
      </c>
      <c r="CE4" s="8" t="str">
        <f t="shared" si="43"/>
        <v>2.0</v>
      </c>
      <c r="CF4" s="12">
        <v>2</v>
      </c>
      <c r="CG4" s="110">
        <v>2</v>
      </c>
      <c r="CH4" s="243">
        <v>8</v>
      </c>
      <c r="CI4" s="334">
        <v>8</v>
      </c>
      <c r="CJ4" s="334"/>
      <c r="CK4" s="6">
        <f t="shared" si="44"/>
        <v>8</v>
      </c>
      <c r="CL4" s="7">
        <f t="shared" si="45"/>
        <v>8</v>
      </c>
      <c r="CM4" s="784" t="str">
        <f t="shared" si="46"/>
        <v>8.0</v>
      </c>
      <c r="CN4" s="10" t="str">
        <f t="shared" si="47"/>
        <v>B+</v>
      </c>
      <c r="CO4" s="8">
        <f t="shared" si="48"/>
        <v>3.5</v>
      </c>
      <c r="CP4" s="8" t="str">
        <f t="shared" si="49"/>
        <v>3.5</v>
      </c>
      <c r="CQ4" s="12">
        <v>2</v>
      </c>
      <c r="CR4" s="110">
        <v>2</v>
      </c>
      <c r="CS4" s="353">
        <f t="shared" si="50"/>
        <v>19</v>
      </c>
      <c r="CT4" s="354">
        <f t="shared" si="51"/>
        <v>2.1842105263157894</v>
      </c>
      <c r="CU4" s="355" t="str">
        <f t="shared" si="52"/>
        <v>2.18</v>
      </c>
      <c r="CV4" s="356" t="str">
        <f t="shared" si="53"/>
        <v>Lên lớp</v>
      </c>
      <c r="CW4" s="357">
        <f t="shared" si="54"/>
        <v>19</v>
      </c>
      <c r="CX4" s="358">
        <f t="shared" si="55"/>
        <v>2.1842105263157894</v>
      </c>
      <c r="CY4" s="356" t="str">
        <f t="shared" si="56"/>
        <v>Lên lớp</v>
      </c>
      <c r="DA4" s="243">
        <v>8.1</v>
      </c>
      <c r="DB4" s="244">
        <v>7</v>
      </c>
      <c r="DC4" s="244"/>
      <c r="DD4" s="6">
        <f t="shared" si="57"/>
        <v>7.4</v>
      </c>
      <c r="DE4" s="7">
        <f t="shared" si="58"/>
        <v>7.4</v>
      </c>
      <c r="DF4" s="784" t="str">
        <f t="shared" si="59"/>
        <v>7.4</v>
      </c>
      <c r="DG4" s="10" t="str">
        <f t="shared" si="60"/>
        <v>B</v>
      </c>
      <c r="DH4" s="8">
        <f t="shared" si="61"/>
        <v>3</v>
      </c>
      <c r="DI4" s="8" t="str">
        <f t="shared" si="62"/>
        <v>3.0</v>
      </c>
      <c r="DJ4" s="12">
        <v>4</v>
      </c>
      <c r="DK4" s="110">
        <v>4</v>
      </c>
      <c r="DL4" s="285">
        <v>5.4</v>
      </c>
      <c r="DM4" s="244">
        <v>7</v>
      </c>
      <c r="DN4" s="244"/>
      <c r="DO4" s="6">
        <f t="shared" si="63"/>
        <v>6.4</v>
      </c>
      <c r="DP4" s="7">
        <f t="shared" si="64"/>
        <v>6.4</v>
      </c>
      <c r="DQ4" s="784" t="str">
        <f t="shared" si="65"/>
        <v>6.4</v>
      </c>
      <c r="DR4" s="10" t="str">
        <f t="shared" si="66"/>
        <v>C</v>
      </c>
      <c r="DS4" s="8">
        <f t="shared" si="67"/>
        <v>2</v>
      </c>
      <c r="DT4" s="8" t="str">
        <f t="shared" si="68"/>
        <v>2.0</v>
      </c>
      <c r="DU4" s="12">
        <v>4</v>
      </c>
      <c r="DV4" s="110">
        <v>4</v>
      </c>
      <c r="DW4" s="243">
        <v>8.6999999999999993</v>
      </c>
      <c r="DX4" s="244">
        <v>1</v>
      </c>
      <c r="DY4" s="244"/>
      <c r="DZ4" s="6">
        <f t="shared" si="69"/>
        <v>4.0999999999999996</v>
      </c>
      <c r="EA4" s="7">
        <f t="shared" si="70"/>
        <v>4.0999999999999996</v>
      </c>
      <c r="EB4" s="784" t="str">
        <f t="shared" si="71"/>
        <v>4.1</v>
      </c>
      <c r="EC4" s="10" t="str">
        <f t="shared" si="72"/>
        <v>D</v>
      </c>
      <c r="ED4" s="8">
        <f t="shared" si="73"/>
        <v>1</v>
      </c>
      <c r="EE4" s="8" t="str">
        <f t="shared" si="74"/>
        <v>1.0</v>
      </c>
      <c r="EF4" s="12">
        <v>4</v>
      </c>
      <c r="EG4" s="110">
        <v>4</v>
      </c>
      <c r="EH4" s="243">
        <v>7.4</v>
      </c>
      <c r="EI4" s="244">
        <v>6</v>
      </c>
      <c r="EJ4" s="244"/>
      <c r="EK4" s="6">
        <f t="shared" si="75"/>
        <v>6.6</v>
      </c>
      <c r="EL4" s="7">
        <f t="shared" si="76"/>
        <v>6.6</v>
      </c>
      <c r="EM4" s="784" t="str">
        <f t="shared" si="77"/>
        <v>6.6</v>
      </c>
      <c r="EN4" s="10" t="str">
        <f t="shared" si="78"/>
        <v>C+</v>
      </c>
      <c r="EO4" s="8">
        <f t="shared" si="79"/>
        <v>2.5</v>
      </c>
      <c r="EP4" s="8" t="str">
        <f t="shared" si="80"/>
        <v>2.5</v>
      </c>
      <c r="EQ4" s="12">
        <v>3</v>
      </c>
      <c r="ER4" s="110">
        <v>3</v>
      </c>
      <c r="ES4" s="316">
        <v>8</v>
      </c>
      <c r="ET4" s="244">
        <v>6</v>
      </c>
      <c r="EU4" s="244"/>
      <c r="EV4" s="6">
        <f t="shared" si="81"/>
        <v>6.8</v>
      </c>
      <c r="EW4" s="7">
        <f t="shared" si="82"/>
        <v>6.8</v>
      </c>
      <c r="EX4" s="784" t="str">
        <f t="shared" si="83"/>
        <v>6.8</v>
      </c>
      <c r="EY4" s="10" t="str">
        <f t="shared" si="84"/>
        <v>C+</v>
      </c>
      <c r="EZ4" s="8">
        <f t="shared" si="85"/>
        <v>2.5</v>
      </c>
      <c r="FA4" s="8" t="str">
        <f t="shared" si="86"/>
        <v>2.5</v>
      </c>
      <c r="FB4" s="12">
        <v>2</v>
      </c>
      <c r="FC4" s="110">
        <v>2</v>
      </c>
      <c r="FD4" s="285">
        <v>6.1</v>
      </c>
      <c r="FE4" s="244">
        <v>6</v>
      </c>
      <c r="FF4" s="244"/>
      <c r="FG4" s="6">
        <f t="shared" si="87"/>
        <v>6</v>
      </c>
      <c r="FH4" s="7">
        <f t="shared" si="88"/>
        <v>6</v>
      </c>
      <c r="FI4" s="784" t="str">
        <f t="shared" si="89"/>
        <v>6.0</v>
      </c>
      <c r="FJ4" s="10" t="str">
        <f t="shared" si="90"/>
        <v>C</v>
      </c>
      <c r="FK4" s="8">
        <f t="shared" si="91"/>
        <v>2</v>
      </c>
      <c r="FL4" s="8" t="str">
        <f t="shared" si="92"/>
        <v>2.0</v>
      </c>
      <c r="FM4" s="12">
        <v>2</v>
      </c>
      <c r="FN4" s="110">
        <v>2</v>
      </c>
      <c r="FO4" s="243">
        <v>5.8</v>
      </c>
      <c r="FP4" s="244">
        <v>6</v>
      </c>
      <c r="FQ4" s="244"/>
      <c r="FR4" s="6">
        <f t="shared" si="93"/>
        <v>5.9</v>
      </c>
      <c r="FS4" s="7">
        <f t="shared" si="94"/>
        <v>5.9</v>
      </c>
      <c r="FT4" s="784" t="str">
        <f t="shared" si="95"/>
        <v>5.9</v>
      </c>
      <c r="FU4" s="10" t="str">
        <f t="shared" si="96"/>
        <v>C</v>
      </c>
      <c r="FV4" s="8">
        <f t="shared" si="97"/>
        <v>2</v>
      </c>
      <c r="FW4" s="8" t="str">
        <f t="shared" si="98"/>
        <v>2.0</v>
      </c>
      <c r="FX4" s="12">
        <v>3</v>
      </c>
      <c r="FY4" s="110">
        <v>3</v>
      </c>
      <c r="FZ4" s="365">
        <f t="shared" si="99"/>
        <v>22</v>
      </c>
      <c r="GA4" s="354">
        <f t="shared" si="100"/>
        <v>2.1136363636363638</v>
      </c>
      <c r="GB4" s="355" t="str">
        <f t="shared" si="101"/>
        <v>2.11</v>
      </c>
      <c r="GC4" s="344" t="str">
        <f t="shared" si="102"/>
        <v>Lên lớp</v>
      </c>
      <c r="GD4" s="559">
        <f t="shared" si="103"/>
        <v>41</v>
      </c>
      <c r="GE4" s="354">
        <f t="shared" si="104"/>
        <v>2.1463414634146343</v>
      </c>
      <c r="GF4" s="355" t="str">
        <f t="shared" si="105"/>
        <v>2.15</v>
      </c>
      <c r="GG4" s="675">
        <f t="shared" si="106"/>
        <v>41</v>
      </c>
      <c r="GH4" s="789">
        <f t="shared" si="107"/>
        <v>6.13170731707317</v>
      </c>
      <c r="GI4" s="561">
        <f t="shared" si="108"/>
        <v>2.1463414634146343</v>
      </c>
      <c r="GJ4" s="678" t="str">
        <f t="shared" si="109"/>
        <v>Lên lớp</v>
      </c>
      <c r="GK4" s="694"/>
      <c r="GL4" s="706">
        <v>7.8</v>
      </c>
      <c r="GM4" s="420">
        <v>5</v>
      </c>
      <c r="GN4" s="420"/>
      <c r="GO4" s="6">
        <f t="shared" si="110"/>
        <v>6.1</v>
      </c>
      <c r="GP4" s="104">
        <f t="shared" si="111"/>
        <v>6.1</v>
      </c>
      <c r="GQ4" s="784" t="str">
        <f t="shared" si="112"/>
        <v>6.1</v>
      </c>
      <c r="GR4" s="540" t="str">
        <f t="shared" si="113"/>
        <v>C</v>
      </c>
      <c r="GS4" s="539">
        <f t="shared" si="114"/>
        <v>2</v>
      </c>
      <c r="GT4" s="539" t="str">
        <f t="shared" si="115"/>
        <v>2.0</v>
      </c>
      <c r="GU4" s="12">
        <v>3</v>
      </c>
      <c r="GV4" s="820">
        <v>3</v>
      </c>
      <c r="GW4" s="1121">
        <v>8.6</v>
      </c>
      <c r="GX4" s="875">
        <v>7</v>
      </c>
      <c r="GY4" s="875"/>
      <c r="GZ4" s="424">
        <f t="shared" si="116"/>
        <v>7.6</v>
      </c>
      <c r="HA4" s="425">
        <f t="shared" si="117"/>
        <v>7.6</v>
      </c>
      <c r="HB4" s="784" t="str">
        <f t="shared" si="118"/>
        <v>7.6</v>
      </c>
      <c r="HC4" s="540" t="str">
        <f>IF(HA4&gt;=8.5,"A",IF(HA4&gt;=8,"B+",IF(HA4&gt;HD16=7,"B",IF(HA4&gt;=6.5,"C+",IF(HA4&gt;=5.5,"C",IF(HA4&gt;=5,"D+",IF(HA4&gt;=4,"D","F")))))))</f>
        <v>C+</v>
      </c>
      <c r="HD4" s="539">
        <f t="shared" si="119"/>
        <v>2.5</v>
      </c>
      <c r="HE4" s="539" t="str">
        <f t="shared" si="120"/>
        <v>2.5</v>
      </c>
      <c r="HF4" s="12">
        <v>3</v>
      </c>
      <c r="HG4" s="110">
        <v>3</v>
      </c>
      <c r="HH4" s="706">
        <v>6.4</v>
      </c>
      <c r="HI4" s="420">
        <v>7</v>
      </c>
      <c r="HJ4" s="864"/>
      <c r="HK4" s="6">
        <f t="shared" si="121"/>
        <v>6.8</v>
      </c>
      <c r="HL4" s="104">
        <f t="shared" si="122"/>
        <v>6.8</v>
      </c>
      <c r="HM4" s="784" t="str">
        <f t="shared" si="123"/>
        <v>6.8</v>
      </c>
      <c r="HN4" s="540" t="str">
        <f t="shared" si="124"/>
        <v>C+</v>
      </c>
      <c r="HO4" s="539">
        <f t="shared" si="125"/>
        <v>2.5</v>
      </c>
      <c r="HP4" s="539" t="str">
        <f t="shared" si="126"/>
        <v>2.5</v>
      </c>
      <c r="HQ4" s="868">
        <v>3</v>
      </c>
      <c r="HR4" s="872">
        <v>3</v>
      </c>
      <c r="HS4" s="706">
        <v>5.5</v>
      </c>
      <c r="HT4" s="420">
        <v>7</v>
      </c>
      <c r="HU4" s="420"/>
      <c r="HV4" s="6">
        <f t="shared" si="127"/>
        <v>6.4</v>
      </c>
      <c r="HW4" s="104">
        <f t="shared" si="128"/>
        <v>6.4</v>
      </c>
      <c r="HX4" s="784" t="str">
        <f t="shared" si="129"/>
        <v>6.4</v>
      </c>
      <c r="HY4" s="540" t="str">
        <f t="shared" si="130"/>
        <v>C</v>
      </c>
      <c r="HZ4" s="539">
        <f t="shared" si="131"/>
        <v>2</v>
      </c>
      <c r="IA4" s="539" t="str">
        <f t="shared" si="132"/>
        <v>2.0</v>
      </c>
      <c r="IB4" s="12">
        <v>1</v>
      </c>
      <c r="IC4" s="824">
        <v>1</v>
      </c>
      <c r="ID4" s="848">
        <v>8</v>
      </c>
      <c r="IE4" s="420">
        <v>9</v>
      </c>
      <c r="IF4" s="420"/>
      <c r="IG4" s="6">
        <f t="shared" si="133"/>
        <v>8.6</v>
      </c>
      <c r="IH4" s="104">
        <f t="shared" si="134"/>
        <v>8.6</v>
      </c>
      <c r="II4" s="784" t="str">
        <f t="shared" si="135"/>
        <v>8.6</v>
      </c>
      <c r="IJ4" s="540" t="str">
        <f t="shared" si="136"/>
        <v>A</v>
      </c>
      <c r="IK4" s="539">
        <f t="shared" si="137"/>
        <v>4</v>
      </c>
      <c r="IL4" s="539" t="str">
        <f t="shared" si="138"/>
        <v>4.0</v>
      </c>
      <c r="IM4" s="12">
        <v>2</v>
      </c>
      <c r="IN4" s="824">
        <v>2</v>
      </c>
      <c r="IO4" s="316">
        <v>7</v>
      </c>
      <c r="IP4" s="699">
        <v>8</v>
      </c>
      <c r="IQ4" s="699"/>
      <c r="IR4" s="6">
        <f t="shared" si="139"/>
        <v>7.6</v>
      </c>
      <c r="IS4" s="104">
        <f t="shared" si="140"/>
        <v>7.6</v>
      </c>
      <c r="IT4" s="784" t="str">
        <f t="shared" si="141"/>
        <v>7.6</v>
      </c>
      <c r="IU4" s="540" t="str">
        <f t="shared" si="142"/>
        <v>B</v>
      </c>
      <c r="IV4" s="539">
        <f t="shared" si="143"/>
        <v>3</v>
      </c>
      <c r="IW4" s="539" t="str">
        <f t="shared" si="144"/>
        <v>3.0</v>
      </c>
      <c r="IX4" s="12">
        <v>1</v>
      </c>
      <c r="IY4" s="820">
        <v>1</v>
      </c>
      <c r="IZ4" s="706">
        <v>8.4</v>
      </c>
      <c r="JA4" s="420">
        <v>7</v>
      </c>
      <c r="JB4" s="420"/>
      <c r="JC4" s="6">
        <f t="shared" si="145"/>
        <v>7.6</v>
      </c>
      <c r="JD4" s="104">
        <f t="shared" si="146"/>
        <v>7.6</v>
      </c>
      <c r="JE4" s="784" t="str">
        <f t="shared" si="147"/>
        <v>7.6</v>
      </c>
      <c r="JF4" s="540" t="str">
        <f t="shared" si="148"/>
        <v>B</v>
      </c>
      <c r="JG4" s="539">
        <f t="shared" si="149"/>
        <v>3</v>
      </c>
      <c r="JH4" s="539" t="str">
        <f t="shared" si="150"/>
        <v>3.0</v>
      </c>
      <c r="JI4" s="12">
        <v>2</v>
      </c>
      <c r="JJ4" s="824">
        <v>2</v>
      </c>
      <c r="JK4" s="706">
        <v>8.3000000000000007</v>
      </c>
      <c r="JL4" s="420">
        <v>7</v>
      </c>
      <c r="JM4" s="420"/>
      <c r="JN4" s="6">
        <f t="shared" si="151"/>
        <v>7.5</v>
      </c>
      <c r="JO4" s="104">
        <f t="shared" si="152"/>
        <v>7.5</v>
      </c>
      <c r="JP4" s="784" t="str">
        <f t="shared" si="153"/>
        <v>7.5</v>
      </c>
      <c r="JQ4" s="540" t="str">
        <f t="shared" si="154"/>
        <v>B</v>
      </c>
      <c r="JR4" s="539">
        <f t="shared" si="155"/>
        <v>3</v>
      </c>
      <c r="JS4" s="539" t="str">
        <f t="shared" si="156"/>
        <v>3.0</v>
      </c>
      <c r="JT4" s="12">
        <v>2</v>
      </c>
      <c r="JU4" s="824">
        <v>2</v>
      </c>
      <c r="JV4" s="706">
        <v>5.5</v>
      </c>
      <c r="JW4" s="297">
        <v>7.8</v>
      </c>
      <c r="JX4" s="420"/>
      <c r="JY4" s="723">
        <f t="shared" si="157"/>
        <v>6.9</v>
      </c>
      <c r="JZ4" s="724">
        <f t="shared" si="158"/>
        <v>6.9</v>
      </c>
      <c r="KA4" s="799" t="str">
        <f t="shared" si="159"/>
        <v>6.9</v>
      </c>
      <c r="KB4" s="725" t="str">
        <f t="shared" si="160"/>
        <v>C+</v>
      </c>
      <c r="KC4" s="726">
        <f t="shared" si="161"/>
        <v>2.5</v>
      </c>
      <c r="KD4" s="726" t="str">
        <f t="shared" si="162"/>
        <v>2.5</v>
      </c>
      <c r="KE4" s="729">
        <v>3</v>
      </c>
      <c r="KF4" s="728">
        <v>3</v>
      </c>
      <c r="KG4" s="920">
        <f t="shared" si="163"/>
        <v>20</v>
      </c>
      <c r="KH4" s="922">
        <f t="shared" si="164"/>
        <v>2.6749999999999998</v>
      </c>
      <c r="KI4" s="924" t="str">
        <f t="shared" si="165"/>
        <v>2.68</v>
      </c>
      <c r="KJ4" s="928" t="str">
        <f t="shared" si="166"/>
        <v>Lên lớp</v>
      </c>
      <c r="KK4" s="931">
        <f t="shared" si="167"/>
        <v>61</v>
      </c>
      <c r="KL4" s="922">
        <f t="shared" si="168"/>
        <v>2.319672131147541</v>
      </c>
      <c r="KM4" s="924" t="str">
        <f t="shared" si="169"/>
        <v>2.32</v>
      </c>
      <c r="KN4" s="932">
        <f t="shared" si="170"/>
        <v>20</v>
      </c>
      <c r="KO4" s="840">
        <f t="shared" si="181"/>
        <v>7.18</v>
      </c>
      <c r="KP4" s="933">
        <f t="shared" si="171"/>
        <v>2.6749999999999998</v>
      </c>
      <c r="KQ4" s="934">
        <f t="shared" si="172"/>
        <v>61</v>
      </c>
      <c r="KR4" s="935">
        <f t="shared" si="182"/>
        <v>6.4754098360655741</v>
      </c>
      <c r="KS4" s="936">
        <f t="shared" si="173"/>
        <v>2.319672131147541</v>
      </c>
      <c r="KT4" s="928" t="str">
        <f t="shared" si="174"/>
        <v>Lên lớp</v>
      </c>
      <c r="KU4" s="712"/>
      <c r="KV4" s="706">
        <v>7.4</v>
      </c>
      <c r="KW4" s="420">
        <v>7</v>
      </c>
      <c r="KX4" s="420"/>
      <c r="KY4" s="723">
        <f t="shared" si="175"/>
        <v>7.2</v>
      </c>
      <c r="KZ4" s="724">
        <f t="shared" si="176"/>
        <v>7.2</v>
      </c>
      <c r="LA4" s="799" t="str">
        <f t="shared" si="177"/>
        <v>7.2</v>
      </c>
      <c r="LB4" s="725" t="str">
        <f t="shared" si="178"/>
        <v>B</v>
      </c>
      <c r="LC4" s="726">
        <f t="shared" si="179"/>
        <v>3</v>
      </c>
      <c r="LD4" s="726" t="str">
        <f t="shared" si="180"/>
        <v>3.0</v>
      </c>
      <c r="LE4" s="729">
        <v>2</v>
      </c>
      <c r="LF4" s="728">
        <v>2</v>
      </c>
      <c r="LG4" s="706">
        <v>6.5</v>
      </c>
      <c r="LH4" s="420">
        <v>8</v>
      </c>
      <c r="LI4" s="420"/>
      <c r="LJ4" s="6">
        <f t="shared" si="183"/>
        <v>7.4</v>
      </c>
      <c r="LK4" s="104">
        <f t="shared" si="184"/>
        <v>7.4</v>
      </c>
      <c r="LL4" s="784" t="str">
        <f t="shared" si="185"/>
        <v>7.4</v>
      </c>
      <c r="LM4" s="540" t="str">
        <f t="shared" si="186"/>
        <v>B</v>
      </c>
      <c r="LN4" s="539">
        <f t="shared" si="187"/>
        <v>3</v>
      </c>
      <c r="LO4" s="539" t="str">
        <f t="shared" si="188"/>
        <v>3.0</v>
      </c>
      <c r="LP4" s="12">
        <v>1</v>
      </c>
      <c r="LQ4" s="110">
        <v>1</v>
      </c>
      <c r="LR4" s="120">
        <v>8</v>
      </c>
      <c r="LS4" s="1045">
        <v>7</v>
      </c>
      <c r="LT4" s="6"/>
      <c r="LU4" s="6">
        <f t="shared" si="189"/>
        <v>7.4</v>
      </c>
      <c r="LV4" s="104">
        <f t="shared" si="190"/>
        <v>7.4</v>
      </c>
      <c r="LW4" s="784" t="str">
        <f t="shared" si="191"/>
        <v>7.4</v>
      </c>
      <c r="LX4" s="540" t="str">
        <f t="shared" si="192"/>
        <v>B</v>
      </c>
      <c r="LY4" s="539">
        <f t="shared" si="193"/>
        <v>3</v>
      </c>
      <c r="LZ4" s="539" t="str">
        <f t="shared" si="194"/>
        <v>3.0</v>
      </c>
      <c r="MA4" s="12">
        <v>1</v>
      </c>
      <c r="MB4" s="110">
        <v>1</v>
      </c>
      <c r="MC4" s="706">
        <v>8.6</v>
      </c>
      <c r="MD4" s="297">
        <v>8</v>
      </c>
      <c r="ME4" s="11"/>
      <c r="MF4" s="6">
        <f t="shared" si="195"/>
        <v>8.1999999999999993</v>
      </c>
      <c r="MG4" s="104">
        <f t="shared" si="196"/>
        <v>8.1999999999999993</v>
      </c>
      <c r="MH4" s="784" t="str">
        <f t="shared" si="197"/>
        <v>8.2</v>
      </c>
      <c r="MI4" s="540" t="str">
        <f t="shared" si="198"/>
        <v>B+</v>
      </c>
      <c r="MJ4" s="539">
        <f t="shared" si="199"/>
        <v>3.5</v>
      </c>
      <c r="MK4" s="539" t="str">
        <f t="shared" si="200"/>
        <v>3.5</v>
      </c>
      <c r="ML4" s="12">
        <v>5</v>
      </c>
      <c r="MM4" s="110">
        <v>5</v>
      </c>
      <c r="MN4" s="316">
        <v>7.3</v>
      </c>
      <c r="MO4" s="699">
        <v>7</v>
      </c>
      <c r="MP4" s="19"/>
      <c r="MQ4" s="6">
        <f t="shared" si="201"/>
        <v>7.1</v>
      </c>
      <c r="MR4" s="104">
        <f t="shared" si="202"/>
        <v>7.1</v>
      </c>
      <c r="MS4" s="784" t="str">
        <f t="shared" si="203"/>
        <v>7.1</v>
      </c>
      <c r="MT4" s="540" t="str">
        <f t="shared" si="204"/>
        <v>B</v>
      </c>
      <c r="MU4" s="539">
        <f t="shared" si="205"/>
        <v>3</v>
      </c>
      <c r="MV4" s="539" t="str">
        <f t="shared" si="206"/>
        <v>3.0</v>
      </c>
      <c r="MW4" s="1031">
        <v>5</v>
      </c>
      <c r="MX4" s="1030">
        <v>5</v>
      </c>
      <c r="MY4" s="1069">
        <f t="shared" si="207"/>
        <v>14</v>
      </c>
      <c r="MZ4" s="1070">
        <f t="shared" si="208"/>
        <v>3.1785714285714284</v>
      </c>
      <c r="NA4" s="1071" t="str">
        <f t="shared" si="209"/>
        <v>3.18</v>
      </c>
      <c r="NB4" s="1072" t="str">
        <f t="shared" si="210"/>
        <v>Lên lớp</v>
      </c>
      <c r="NC4" s="1073">
        <f t="shared" si="211"/>
        <v>75</v>
      </c>
      <c r="ND4" s="1070">
        <f t="shared" si="212"/>
        <v>2.48</v>
      </c>
      <c r="NE4" s="1071" t="str">
        <f t="shared" si="213"/>
        <v>2.48</v>
      </c>
      <c r="NF4" s="1074">
        <f t="shared" si="214"/>
        <v>14</v>
      </c>
      <c r="NG4" s="1075">
        <f t="shared" si="215"/>
        <v>3.1785714285714284</v>
      </c>
      <c r="NH4" s="1075">
        <f t="shared" si="216"/>
        <v>7.55</v>
      </c>
      <c r="NI4" s="1076">
        <f t="shared" si="217"/>
        <v>75</v>
      </c>
      <c r="NJ4" s="1079">
        <f t="shared" si="218"/>
        <v>6.6760000000000002</v>
      </c>
      <c r="NK4" s="1077">
        <f t="shared" si="219"/>
        <v>2.48</v>
      </c>
      <c r="NL4" s="1072" t="str">
        <f t="shared" si="220"/>
        <v>Lên lớp</v>
      </c>
      <c r="NN4" s="1335">
        <v>8.5</v>
      </c>
      <c r="NO4" s="1335">
        <v>8</v>
      </c>
      <c r="NP4" s="1335"/>
      <c r="NQ4" s="1413">
        <f t="shared" si="221"/>
        <v>8.1999999999999993</v>
      </c>
      <c r="NR4" s="1414">
        <f t="shared" si="222"/>
        <v>8.1999999999999993</v>
      </c>
      <c r="NS4" s="1512" t="str">
        <f t="shared" si="223"/>
        <v>8.2</v>
      </c>
      <c r="NT4" s="1416" t="str">
        <f t="shared" si="224"/>
        <v>B+</v>
      </c>
      <c r="NU4" s="1417">
        <f t="shared" si="225"/>
        <v>3.5</v>
      </c>
      <c r="NV4" s="1417" t="str">
        <f t="shared" si="226"/>
        <v>3.5</v>
      </c>
      <c r="NW4" s="1419">
        <v>6</v>
      </c>
      <c r="NX4" s="1610">
        <v>6</v>
      </c>
      <c r="NY4" s="1613">
        <v>8.6</v>
      </c>
      <c r="NZ4" s="1335">
        <v>7.8</v>
      </c>
      <c r="OA4" s="1632">
        <f t="shared" si="227"/>
        <v>8.1999999999999993</v>
      </c>
      <c r="OB4" s="1335">
        <v>7.2</v>
      </c>
      <c r="OC4" s="1659">
        <f t="shared" si="228"/>
        <v>7.6</v>
      </c>
      <c r="OD4" s="1660" t="str">
        <f t="shared" si="229"/>
        <v>7.6</v>
      </c>
      <c r="OE4" s="1636" t="str">
        <f t="shared" si="230"/>
        <v>B</v>
      </c>
      <c r="OF4" s="1637">
        <f t="shared" si="231"/>
        <v>3</v>
      </c>
      <c r="OG4" s="1637" t="str">
        <f t="shared" si="232"/>
        <v>3.0</v>
      </c>
      <c r="OH4" s="1638">
        <v>5</v>
      </c>
      <c r="OI4" s="1429">
        <v>5</v>
      </c>
      <c r="OJ4" s="1511">
        <f t="shared" si="233"/>
        <v>11</v>
      </c>
      <c r="OK4" s="1070">
        <f t="shared" si="234"/>
        <v>3.2727272727272729</v>
      </c>
    </row>
    <row r="5" spans="1:401" ht="18.75" customHeight="1" x14ac:dyDescent="0.25">
      <c r="A5" s="50">
        <v>12</v>
      </c>
      <c r="B5" s="33" t="s">
        <v>755</v>
      </c>
      <c r="C5" s="86" t="s">
        <v>787</v>
      </c>
      <c r="D5" s="91" t="s">
        <v>788</v>
      </c>
      <c r="E5" s="93" t="s">
        <v>566</v>
      </c>
      <c r="F5" s="87"/>
      <c r="G5" s="88" t="s">
        <v>789</v>
      </c>
      <c r="H5" s="33" t="s">
        <v>34</v>
      </c>
      <c r="I5" s="122" t="s">
        <v>790</v>
      </c>
      <c r="J5" s="126">
        <v>5.8</v>
      </c>
      <c r="K5" s="784" t="str">
        <f t="shared" si="0"/>
        <v>5.8</v>
      </c>
      <c r="L5" s="10" t="str">
        <f t="shared" si="1"/>
        <v>C</v>
      </c>
      <c r="M5" s="8">
        <f t="shared" si="2"/>
        <v>2</v>
      </c>
      <c r="N5" s="208" t="str">
        <f t="shared" si="3"/>
        <v>2.0</v>
      </c>
      <c r="O5" s="126">
        <v>7.5</v>
      </c>
      <c r="P5" s="784" t="str">
        <f t="shared" si="4"/>
        <v>7.5</v>
      </c>
      <c r="Q5" s="10" t="str">
        <f t="shared" si="5"/>
        <v>B</v>
      </c>
      <c r="R5" s="8">
        <f t="shared" si="6"/>
        <v>3</v>
      </c>
      <c r="S5" s="208" t="str">
        <f t="shared" si="7"/>
        <v>3.0</v>
      </c>
      <c r="T5" s="130">
        <v>7.2</v>
      </c>
      <c r="U5" s="4">
        <v>6</v>
      </c>
      <c r="V5" s="5"/>
      <c r="W5" s="6">
        <f t="shared" si="8"/>
        <v>6.5</v>
      </c>
      <c r="X5" s="7">
        <f t="shared" si="9"/>
        <v>6.5</v>
      </c>
      <c r="Y5" s="784" t="str">
        <f t="shared" si="10"/>
        <v>6.5</v>
      </c>
      <c r="Z5" s="10" t="str">
        <f t="shared" si="11"/>
        <v>C+</v>
      </c>
      <c r="AA5" s="8">
        <f t="shared" si="12"/>
        <v>2.5</v>
      </c>
      <c r="AB5" s="8" t="str">
        <f t="shared" si="13"/>
        <v>2.5</v>
      </c>
      <c r="AC5" s="12">
        <v>3</v>
      </c>
      <c r="AD5" s="311">
        <v>3</v>
      </c>
      <c r="AE5" s="130">
        <v>5.8</v>
      </c>
      <c r="AF5" s="4">
        <v>5</v>
      </c>
      <c r="AG5" s="5"/>
      <c r="AH5" s="6">
        <f t="shared" si="14"/>
        <v>5.3</v>
      </c>
      <c r="AI5" s="7">
        <f t="shared" si="15"/>
        <v>5.3</v>
      </c>
      <c r="AJ5" s="784" t="str">
        <f t="shared" si="16"/>
        <v>5.3</v>
      </c>
      <c r="AK5" s="10" t="str">
        <f t="shared" si="17"/>
        <v>D+</v>
      </c>
      <c r="AL5" s="8">
        <f t="shared" si="18"/>
        <v>1.5</v>
      </c>
      <c r="AM5" s="8" t="str">
        <f t="shared" si="19"/>
        <v>1.5</v>
      </c>
      <c r="AN5" s="12">
        <v>3</v>
      </c>
      <c r="AO5" s="110">
        <v>3</v>
      </c>
      <c r="AP5" s="115">
        <v>8.8000000000000007</v>
      </c>
      <c r="AQ5" s="4">
        <v>9</v>
      </c>
      <c r="AR5" s="5"/>
      <c r="AS5" s="6">
        <f t="shared" si="20"/>
        <v>8.9</v>
      </c>
      <c r="AT5" s="7">
        <f t="shared" si="21"/>
        <v>8.9</v>
      </c>
      <c r="AU5" s="784" t="str">
        <f t="shared" si="22"/>
        <v>8.9</v>
      </c>
      <c r="AV5" s="10" t="str">
        <f t="shared" si="23"/>
        <v>A</v>
      </c>
      <c r="AW5" s="8">
        <f t="shared" si="24"/>
        <v>4</v>
      </c>
      <c r="AX5" s="8" t="str">
        <f t="shared" si="25"/>
        <v>4.0</v>
      </c>
      <c r="AY5" s="12">
        <v>4</v>
      </c>
      <c r="AZ5" s="112">
        <v>4</v>
      </c>
      <c r="BA5" s="243">
        <v>5.2</v>
      </c>
      <c r="BB5" s="244">
        <v>5</v>
      </c>
      <c r="BC5" s="244"/>
      <c r="BD5" s="6">
        <f t="shared" si="26"/>
        <v>5.0999999999999996</v>
      </c>
      <c r="BE5" s="7">
        <f t="shared" si="27"/>
        <v>5.0999999999999996</v>
      </c>
      <c r="BF5" s="784" t="str">
        <f t="shared" si="28"/>
        <v>5.1</v>
      </c>
      <c r="BG5" s="10" t="str">
        <f t="shared" si="29"/>
        <v>D+</v>
      </c>
      <c r="BH5" s="8">
        <f t="shared" si="30"/>
        <v>1.5</v>
      </c>
      <c r="BI5" s="8" t="str">
        <f t="shared" si="31"/>
        <v>1.5</v>
      </c>
      <c r="BJ5" s="12">
        <v>2</v>
      </c>
      <c r="BK5" s="110">
        <v>2</v>
      </c>
      <c r="BL5" s="316">
        <v>8</v>
      </c>
      <c r="BM5" s="334">
        <v>4</v>
      </c>
      <c r="BN5" s="334"/>
      <c r="BO5" s="6">
        <f t="shared" si="32"/>
        <v>5.6</v>
      </c>
      <c r="BP5" s="7">
        <f t="shared" si="33"/>
        <v>5.6</v>
      </c>
      <c r="BQ5" s="784" t="str">
        <f t="shared" si="34"/>
        <v>5.6</v>
      </c>
      <c r="BR5" s="10" t="str">
        <f t="shared" si="35"/>
        <v>C</v>
      </c>
      <c r="BS5" s="8">
        <f t="shared" si="36"/>
        <v>2</v>
      </c>
      <c r="BT5" s="8" t="str">
        <f t="shared" si="37"/>
        <v>2.0</v>
      </c>
      <c r="BU5" s="12">
        <v>3</v>
      </c>
      <c r="BV5" s="112">
        <v>3</v>
      </c>
      <c r="BW5" s="243">
        <v>6.6</v>
      </c>
      <c r="BX5" s="334">
        <v>6</v>
      </c>
      <c r="BY5" s="334"/>
      <c r="BZ5" s="6">
        <f t="shared" si="38"/>
        <v>6.2</v>
      </c>
      <c r="CA5" s="7">
        <f t="shared" si="39"/>
        <v>6.2</v>
      </c>
      <c r="CB5" s="784" t="str">
        <f t="shared" si="40"/>
        <v>6.2</v>
      </c>
      <c r="CC5" s="10" t="str">
        <f t="shared" si="41"/>
        <v>C</v>
      </c>
      <c r="CD5" s="8">
        <f t="shared" si="42"/>
        <v>2</v>
      </c>
      <c r="CE5" s="8" t="str">
        <f t="shared" si="43"/>
        <v>2.0</v>
      </c>
      <c r="CF5" s="12">
        <v>2</v>
      </c>
      <c r="CG5" s="110">
        <v>2</v>
      </c>
      <c r="CH5" s="243">
        <v>7.7</v>
      </c>
      <c r="CI5" s="334">
        <v>9</v>
      </c>
      <c r="CJ5" s="334"/>
      <c r="CK5" s="6">
        <f t="shared" si="44"/>
        <v>8.5</v>
      </c>
      <c r="CL5" s="7">
        <f t="shared" si="45"/>
        <v>8.5</v>
      </c>
      <c r="CM5" s="784" t="str">
        <f t="shared" si="46"/>
        <v>8.5</v>
      </c>
      <c r="CN5" s="10" t="str">
        <f t="shared" si="47"/>
        <v>A</v>
      </c>
      <c r="CO5" s="8">
        <f t="shared" si="48"/>
        <v>4</v>
      </c>
      <c r="CP5" s="8" t="str">
        <f t="shared" si="49"/>
        <v>4.0</v>
      </c>
      <c r="CQ5" s="12">
        <v>2</v>
      </c>
      <c r="CR5" s="110">
        <v>2</v>
      </c>
      <c r="CS5" s="353">
        <f t="shared" si="50"/>
        <v>19</v>
      </c>
      <c r="CT5" s="354">
        <f t="shared" si="51"/>
        <v>2.5789473684210527</v>
      </c>
      <c r="CU5" s="355" t="str">
        <f t="shared" si="52"/>
        <v>2.58</v>
      </c>
      <c r="CV5" s="356" t="str">
        <f t="shared" si="53"/>
        <v>Lên lớp</v>
      </c>
      <c r="CW5" s="357">
        <f t="shared" si="54"/>
        <v>19</v>
      </c>
      <c r="CX5" s="358">
        <f t="shared" si="55"/>
        <v>2.5789473684210527</v>
      </c>
      <c r="CY5" s="356" t="str">
        <f t="shared" si="56"/>
        <v>Lên lớp</v>
      </c>
      <c r="DA5" s="243">
        <v>8.4</v>
      </c>
      <c r="DB5" s="244">
        <v>6</v>
      </c>
      <c r="DC5" s="244"/>
      <c r="DD5" s="6">
        <f t="shared" si="57"/>
        <v>7</v>
      </c>
      <c r="DE5" s="7">
        <f t="shared" si="58"/>
        <v>7</v>
      </c>
      <c r="DF5" s="784" t="str">
        <f t="shared" si="59"/>
        <v>7.0</v>
      </c>
      <c r="DG5" s="10" t="str">
        <f t="shared" si="60"/>
        <v>B</v>
      </c>
      <c r="DH5" s="8">
        <f t="shared" si="61"/>
        <v>3</v>
      </c>
      <c r="DI5" s="8" t="str">
        <f t="shared" si="62"/>
        <v>3.0</v>
      </c>
      <c r="DJ5" s="12">
        <v>4</v>
      </c>
      <c r="DK5" s="110">
        <v>4</v>
      </c>
      <c r="DL5" s="285">
        <v>7.8</v>
      </c>
      <c r="DM5" s="244">
        <v>6</v>
      </c>
      <c r="DN5" s="244"/>
      <c r="DO5" s="6">
        <f t="shared" si="63"/>
        <v>6.7</v>
      </c>
      <c r="DP5" s="7">
        <f t="shared" si="64"/>
        <v>6.7</v>
      </c>
      <c r="DQ5" s="784" t="str">
        <f t="shared" si="65"/>
        <v>6.7</v>
      </c>
      <c r="DR5" s="10" t="str">
        <f t="shared" si="66"/>
        <v>C+</v>
      </c>
      <c r="DS5" s="8">
        <f t="shared" si="67"/>
        <v>2.5</v>
      </c>
      <c r="DT5" s="8" t="str">
        <f t="shared" si="68"/>
        <v>2.5</v>
      </c>
      <c r="DU5" s="12">
        <v>4</v>
      </c>
      <c r="DV5" s="110">
        <v>4</v>
      </c>
      <c r="DW5" s="243">
        <v>9</v>
      </c>
      <c r="DX5" s="244">
        <v>2</v>
      </c>
      <c r="DY5" s="244"/>
      <c r="DZ5" s="6">
        <f t="shared" si="69"/>
        <v>4.8</v>
      </c>
      <c r="EA5" s="7">
        <f t="shared" si="70"/>
        <v>4.8</v>
      </c>
      <c r="EB5" s="784" t="str">
        <f t="shared" si="71"/>
        <v>4.8</v>
      </c>
      <c r="EC5" s="10" t="str">
        <f t="shared" si="72"/>
        <v>D</v>
      </c>
      <c r="ED5" s="8">
        <f t="shared" si="73"/>
        <v>1</v>
      </c>
      <c r="EE5" s="8" t="str">
        <f t="shared" si="74"/>
        <v>1.0</v>
      </c>
      <c r="EF5" s="12">
        <v>4</v>
      </c>
      <c r="EG5" s="110">
        <v>4</v>
      </c>
      <c r="EH5" s="243">
        <v>6.8</v>
      </c>
      <c r="EI5" s="244">
        <v>6</v>
      </c>
      <c r="EJ5" s="244"/>
      <c r="EK5" s="6">
        <f t="shared" si="75"/>
        <v>6.3</v>
      </c>
      <c r="EL5" s="7">
        <f t="shared" si="76"/>
        <v>6.3</v>
      </c>
      <c r="EM5" s="784" t="str">
        <f t="shared" si="77"/>
        <v>6.3</v>
      </c>
      <c r="EN5" s="10" t="str">
        <f t="shared" si="78"/>
        <v>C</v>
      </c>
      <c r="EO5" s="8">
        <f t="shared" si="79"/>
        <v>2</v>
      </c>
      <c r="EP5" s="8" t="str">
        <f t="shared" si="80"/>
        <v>2.0</v>
      </c>
      <c r="EQ5" s="12">
        <v>3</v>
      </c>
      <c r="ER5" s="110">
        <v>3</v>
      </c>
      <c r="ES5" s="316">
        <v>7.3</v>
      </c>
      <c r="ET5" s="244">
        <v>5</v>
      </c>
      <c r="EU5" s="244"/>
      <c r="EV5" s="6">
        <f t="shared" si="81"/>
        <v>5.9</v>
      </c>
      <c r="EW5" s="7">
        <f t="shared" si="82"/>
        <v>5.9</v>
      </c>
      <c r="EX5" s="784" t="str">
        <f t="shared" si="83"/>
        <v>5.9</v>
      </c>
      <c r="EY5" s="10" t="str">
        <f t="shared" si="84"/>
        <v>C</v>
      </c>
      <c r="EZ5" s="8">
        <f t="shared" si="85"/>
        <v>2</v>
      </c>
      <c r="FA5" s="8" t="str">
        <f t="shared" si="86"/>
        <v>2.0</v>
      </c>
      <c r="FB5" s="12">
        <v>2</v>
      </c>
      <c r="FC5" s="110">
        <v>2</v>
      </c>
      <c r="FD5" s="285">
        <v>6.1</v>
      </c>
      <c r="FE5" s="244">
        <v>7</v>
      </c>
      <c r="FF5" s="244"/>
      <c r="FG5" s="6">
        <f t="shared" si="87"/>
        <v>6.6</v>
      </c>
      <c r="FH5" s="7">
        <f t="shared" si="88"/>
        <v>6.6</v>
      </c>
      <c r="FI5" s="784" t="str">
        <f t="shared" si="89"/>
        <v>6.6</v>
      </c>
      <c r="FJ5" s="10" t="str">
        <f t="shared" si="90"/>
        <v>C+</v>
      </c>
      <c r="FK5" s="8">
        <f t="shared" si="91"/>
        <v>2.5</v>
      </c>
      <c r="FL5" s="8" t="str">
        <f t="shared" si="92"/>
        <v>2.5</v>
      </c>
      <c r="FM5" s="12">
        <v>2</v>
      </c>
      <c r="FN5" s="110">
        <v>2</v>
      </c>
      <c r="FO5" s="243">
        <v>6.4</v>
      </c>
      <c r="FP5" s="244">
        <v>5</v>
      </c>
      <c r="FQ5" s="244"/>
      <c r="FR5" s="6">
        <f t="shared" si="93"/>
        <v>5.6</v>
      </c>
      <c r="FS5" s="7">
        <f t="shared" si="94"/>
        <v>5.6</v>
      </c>
      <c r="FT5" s="784" t="str">
        <f t="shared" si="95"/>
        <v>5.6</v>
      </c>
      <c r="FU5" s="10" t="str">
        <f t="shared" si="96"/>
        <v>C</v>
      </c>
      <c r="FV5" s="8">
        <f t="shared" si="97"/>
        <v>2</v>
      </c>
      <c r="FW5" s="8" t="str">
        <f t="shared" si="98"/>
        <v>2.0</v>
      </c>
      <c r="FX5" s="12">
        <v>3</v>
      </c>
      <c r="FY5" s="110">
        <v>3</v>
      </c>
      <c r="FZ5" s="365">
        <f t="shared" si="99"/>
        <v>22</v>
      </c>
      <c r="GA5" s="354">
        <f t="shared" si="100"/>
        <v>2.1363636363636362</v>
      </c>
      <c r="GB5" s="355" t="str">
        <f t="shared" si="101"/>
        <v>2.14</v>
      </c>
      <c r="GC5" s="344" t="str">
        <f t="shared" si="102"/>
        <v>Lên lớp</v>
      </c>
      <c r="GD5" s="559">
        <f t="shared" si="103"/>
        <v>41</v>
      </c>
      <c r="GE5" s="354">
        <f t="shared" si="104"/>
        <v>2.3414634146341462</v>
      </c>
      <c r="GF5" s="355" t="str">
        <f t="shared" si="105"/>
        <v>2.34</v>
      </c>
      <c r="GG5" s="675">
        <f t="shared" si="106"/>
        <v>41</v>
      </c>
      <c r="GH5" s="789">
        <f t="shared" si="107"/>
        <v>6.3926829268292673</v>
      </c>
      <c r="GI5" s="561">
        <f t="shared" si="108"/>
        <v>2.3414634146341462</v>
      </c>
      <c r="GJ5" s="678" t="str">
        <f t="shared" si="109"/>
        <v>Lên lớp</v>
      </c>
      <c r="GK5" s="694"/>
      <c r="GL5" s="706">
        <v>9.4</v>
      </c>
      <c r="GM5" s="420">
        <v>7</v>
      </c>
      <c r="GN5" s="420"/>
      <c r="GO5" s="6">
        <f t="shared" si="110"/>
        <v>8</v>
      </c>
      <c r="GP5" s="104">
        <f t="shared" si="111"/>
        <v>8</v>
      </c>
      <c r="GQ5" s="784" t="str">
        <f t="shared" si="112"/>
        <v>8.0</v>
      </c>
      <c r="GR5" s="540" t="str">
        <f t="shared" si="113"/>
        <v>B+</v>
      </c>
      <c r="GS5" s="539">
        <f t="shared" si="114"/>
        <v>3.5</v>
      </c>
      <c r="GT5" s="539" t="str">
        <f t="shared" si="115"/>
        <v>3.5</v>
      </c>
      <c r="GU5" s="12">
        <v>3</v>
      </c>
      <c r="GV5" s="820">
        <v>3</v>
      </c>
      <c r="GW5" s="706">
        <v>9.6</v>
      </c>
      <c r="GX5" s="420">
        <v>9</v>
      </c>
      <c r="GY5" s="420"/>
      <c r="GZ5" s="6">
        <f t="shared" si="116"/>
        <v>9.1999999999999993</v>
      </c>
      <c r="HA5" s="104">
        <f t="shared" si="117"/>
        <v>9.1999999999999993</v>
      </c>
      <c r="HB5" s="784" t="str">
        <f t="shared" si="118"/>
        <v>9.2</v>
      </c>
      <c r="HC5" s="540" t="str">
        <f>IF(HA5&gt;=8.5,"A",IF(HA5&gt;=8,"B+",IF(HA5&gt;HD17=7,"B",IF(HA5&gt;=6.5,"C+",IF(HA5&gt;=5.5,"C",IF(HA5&gt;=5,"D+",IF(HA5&gt;=4,"D","F")))))))</f>
        <v>A</v>
      </c>
      <c r="HD5" s="539">
        <f t="shared" si="119"/>
        <v>4</v>
      </c>
      <c r="HE5" s="539" t="str">
        <f t="shared" si="120"/>
        <v>4.0</v>
      </c>
      <c r="HF5" s="12">
        <v>3</v>
      </c>
      <c r="HG5" s="110">
        <v>3</v>
      </c>
      <c r="HH5" s="706">
        <v>8.1999999999999993</v>
      </c>
      <c r="HI5" s="420">
        <v>6</v>
      </c>
      <c r="HJ5" s="864"/>
      <c r="HK5" s="6">
        <f t="shared" si="121"/>
        <v>6.9</v>
      </c>
      <c r="HL5" s="104">
        <f t="shared" si="122"/>
        <v>6.9</v>
      </c>
      <c r="HM5" s="784" t="str">
        <f t="shared" si="123"/>
        <v>6.9</v>
      </c>
      <c r="HN5" s="540" t="str">
        <f t="shared" si="124"/>
        <v>C+</v>
      </c>
      <c r="HO5" s="539">
        <f t="shared" si="125"/>
        <v>2.5</v>
      </c>
      <c r="HP5" s="539" t="str">
        <f t="shared" si="126"/>
        <v>2.5</v>
      </c>
      <c r="HQ5" s="868">
        <v>3</v>
      </c>
      <c r="HR5" s="872">
        <v>3</v>
      </c>
      <c r="HS5" s="706">
        <v>5.5</v>
      </c>
      <c r="HT5" s="420">
        <v>7</v>
      </c>
      <c r="HU5" s="420"/>
      <c r="HV5" s="6">
        <f t="shared" si="127"/>
        <v>6.4</v>
      </c>
      <c r="HW5" s="104">
        <f t="shared" si="128"/>
        <v>6.4</v>
      </c>
      <c r="HX5" s="784" t="str">
        <f t="shared" si="129"/>
        <v>6.4</v>
      </c>
      <c r="HY5" s="540" t="str">
        <f t="shared" si="130"/>
        <v>C</v>
      </c>
      <c r="HZ5" s="539">
        <f t="shared" si="131"/>
        <v>2</v>
      </c>
      <c r="IA5" s="539" t="str">
        <f t="shared" si="132"/>
        <v>2.0</v>
      </c>
      <c r="IB5" s="12">
        <v>1</v>
      </c>
      <c r="IC5" s="824">
        <v>1</v>
      </c>
      <c r="ID5" s="848">
        <v>6.7</v>
      </c>
      <c r="IE5" s="420">
        <v>9</v>
      </c>
      <c r="IF5" s="420"/>
      <c r="IG5" s="6">
        <f t="shared" si="133"/>
        <v>8.1</v>
      </c>
      <c r="IH5" s="104">
        <f t="shared" si="134"/>
        <v>8.1</v>
      </c>
      <c r="II5" s="784" t="str">
        <f t="shared" si="135"/>
        <v>8.1</v>
      </c>
      <c r="IJ5" s="540" t="str">
        <f t="shared" si="136"/>
        <v>B+</v>
      </c>
      <c r="IK5" s="539">
        <f t="shared" si="137"/>
        <v>3.5</v>
      </c>
      <c r="IL5" s="539" t="str">
        <f t="shared" si="138"/>
        <v>3.5</v>
      </c>
      <c r="IM5" s="12">
        <v>2</v>
      </c>
      <c r="IN5" s="824">
        <v>2</v>
      </c>
      <c r="IO5" s="316">
        <v>9</v>
      </c>
      <c r="IP5" s="699">
        <v>8</v>
      </c>
      <c r="IQ5" s="699"/>
      <c r="IR5" s="6">
        <f t="shared" si="139"/>
        <v>8.4</v>
      </c>
      <c r="IS5" s="104">
        <f t="shared" si="140"/>
        <v>8.4</v>
      </c>
      <c r="IT5" s="784" t="str">
        <f t="shared" si="141"/>
        <v>8.4</v>
      </c>
      <c r="IU5" s="540" t="str">
        <f t="shared" si="142"/>
        <v>B+</v>
      </c>
      <c r="IV5" s="539">
        <f t="shared" si="143"/>
        <v>3.5</v>
      </c>
      <c r="IW5" s="539" t="str">
        <f t="shared" si="144"/>
        <v>3.5</v>
      </c>
      <c r="IX5" s="12">
        <v>1</v>
      </c>
      <c r="IY5" s="820">
        <v>1</v>
      </c>
      <c r="IZ5" s="706">
        <v>8.4</v>
      </c>
      <c r="JA5" s="420">
        <v>6</v>
      </c>
      <c r="JB5" s="420"/>
      <c r="JC5" s="6">
        <f t="shared" si="145"/>
        <v>7</v>
      </c>
      <c r="JD5" s="104">
        <f t="shared" si="146"/>
        <v>7</v>
      </c>
      <c r="JE5" s="784" t="str">
        <f t="shared" si="147"/>
        <v>7.0</v>
      </c>
      <c r="JF5" s="540" t="str">
        <f t="shared" si="148"/>
        <v>B</v>
      </c>
      <c r="JG5" s="539">
        <f t="shared" si="149"/>
        <v>3</v>
      </c>
      <c r="JH5" s="539" t="str">
        <f t="shared" si="150"/>
        <v>3.0</v>
      </c>
      <c r="JI5" s="12">
        <v>2</v>
      </c>
      <c r="JJ5" s="824">
        <v>2</v>
      </c>
      <c r="JK5" s="706">
        <v>9.3000000000000007</v>
      </c>
      <c r="JL5" s="420">
        <v>9</v>
      </c>
      <c r="JM5" s="420"/>
      <c r="JN5" s="6">
        <f t="shared" si="151"/>
        <v>9.1</v>
      </c>
      <c r="JO5" s="104">
        <f t="shared" si="152"/>
        <v>9.1</v>
      </c>
      <c r="JP5" s="784" t="str">
        <f t="shared" si="153"/>
        <v>9.1</v>
      </c>
      <c r="JQ5" s="540" t="str">
        <f t="shared" si="154"/>
        <v>A</v>
      </c>
      <c r="JR5" s="539">
        <f t="shared" si="155"/>
        <v>4</v>
      </c>
      <c r="JS5" s="539" t="str">
        <f t="shared" si="156"/>
        <v>4.0</v>
      </c>
      <c r="JT5" s="12">
        <v>2</v>
      </c>
      <c r="JU5" s="824">
        <v>2</v>
      </c>
      <c r="JV5" s="706">
        <v>5</v>
      </c>
      <c r="JW5" s="297">
        <v>6.8</v>
      </c>
      <c r="JX5" s="420"/>
      <c r="JY5" s="723">
        <f t="shared" si="157"/>
        <v>6.1</v>
      </c>
      <c r="JZ5" s="724">
        <f t="shared" si="158"/>
        <v>6.1</v>
      </c>
      <c r="KA5" s="799" t="str">
        <f t="shared" si="159"/>
        <v>6.1</v>
      </c>
      <c r="KB5" s="725" t="str">
        <f t="shared" si="160"/>
        <v>C</v>
      </c>
      <c r="KC5" s="726">
        <f t="shared" si="161"/>
        <v>2</v>
      </c>
      <c r="KD5" s="726" t="str">
        <f t="shared" si="162"/>
        <v>2.0</v>
      </c>
      <c r="KE5" s="729">
        <v>3</v>
      </c>
      <c r="KF5" s="728">
        <v>3</v>
      </c>
      <c r="KG5" s="920">
        <f t="shared" si="163"/>
        <v>20</v>
      </c>
      <c r="KH5" s="922">
        <f t="shared" si="164"/>
        <v>3.125</v>
      </c>
      <c r="KI5" s="924" t="str">
        <f t="shared" si="165"/>
        <v>3.13</v>
      </c>
      <c r="KJ5" s="928" t="str">
        <f t="shared" si="166"/>
        <v>Lên lớp</v>
      </c>
      <c r="KK5" s="931">
        <f t="shared" si="167"/>
        <v>61</v>
      </c>
      <c r="KL5" s="922">
        <f t="shared" si="168"/>
        <v>2.598360655737705</v>
      </c>
      <c r="KM5" s="924" t="str">
        <f t="shared" si="169"/>
        <v>2.60</v>
      </c>
      <c r="KN5" s="932">
        <f t="shared" si="170"/>
        <v>20</v>
      </c>
      <c r="KO5" s="840">
        <f t="shared" si="181"/>
        <v>7.69</v>
      </c>
      <c r="KP5" s="933">
        <f t="shared" si="171"/>
        <v>3.125</v>
      </c>
      <c r="KQ5" s="934">
        <f t="shared" si="172"/>
        <v>61</v>
      </c>
      <c r="KR5" s="935">
        <f t="shared" si="182"/>
        <v>6.8180327868852455</v>
      </c>
      <c r="KS5" s="936">
        <f t="shared" si="173"/>
        <v>2.598360655737705</v>
      </c>
      <c r="KT5" s="928" t="str">
        <f t="shared" si="174"/>
        <v>Lên lớp</v>
      </c>
      <c r="KU5" s="712"/>
      <c r="KV5" s="706">
        <v>9.6</v>
      </c>
      <c r="KW5" s="420">
        <v>6</v>
      </c>
      <c r="KX5" s="420"/>
      <c r="KY5" s="723">
        <f t="shared" si="175"/>
        <v>7.4</v>
      </c>
      <c r="KZ5" s="724">
        <f t="shared" si="176"/>
        <v>7.4</v>
      </c>
      <c r="LA5" s="799" t="str">
        <f t="shared" si="177"/>
        <v>7.4</v>
      </c>
      <c r="LB5" s="725" t="str">
        <f t="shared" si="178"/>
        <v>B</v>
      </c>
      <c r="LC5" s="726">
        <f t="shared" si="179"/>
        <v>3</v>
      </c>
      <c r="LD5" s="726" t="str">
        <f t="shared" si="180"/>
        <v>3.0</v>
      </c>
      <c r="LE5" s="729">
        <v>2</v>
      </c>
      <c r="LF5" s="728">
        <v>2</v>
      </c>
      <c r="LG5" s="706">
        <v>7.5</v>
      </c>
      <c r="LH5" s="420">
        <v>7</v>
      </c>
      <c r="LI5" s="420"/>
      <c r="LJ5" s="6">
        <f t="shared" si="183"/>
        <v>7.2</v>
      </c>
      <c r="LK5" s="104">
        <f t="shared" si="184"/>
        <v>7.2</v>
      </c>
      <c r="LL5" s="784" t="str">
        <f t="shared" si="185"/>
        <v>7.2</v>
      </c>
      <c r="LM5" s="540" t="str">
        <f t="shared" si="186"/>
        <v>B</v>
      </c>
      <c r="LN5" s="539">
        <f t="shared" si="187"/>
        <v>3</v>
      </c>
      <c r="LO5" s="539" t="str">
        <f t="shared" si="188"/>
        <v>3.0</v>
      </c>
      <c r="LP5" s="12">
        <v>1</v>
      </c>
      <c r="LQ5" s="110">
        <v>1</v>
      </c>
      <c r="LR5" s="120">
        <v>8</v>
      </c>
      <c r="LS5" s="1045">
        <v>8</v>
      </c>
      <c r="LT5" s="6"/>
      <c r="LU5" s="6">
        <f t="shared" si="189"/>
        <v>8</v>
      </c>
      <c r="LV5" s="104">
        <f t="shared" si="190"/>
        <v>8</v>
      </c>
      <c r="LW5" s="784" t="str">
        <f t="shared" si="191"/>
        <v>8.0</v>
      </c>
      <c r="LX5" s="540" t="str">
        <f t="shared" si="192"/>
        <v>B+</v>
      </c>
      <c r="LY5" s="539">
        <f t="shared" si="193"/>
        <v>3.5</v>
      </c>
      <c r="LZ5" s="539" t="str">
        <f t="shared" si="194"/>
        <v>3.5</v>
      </c>
      <c r="MA5" s="12">
        <v>1</v>
      </c>
      <c r="MB5" s="110">
        <v>1</v>
      </c>
      <c r="MC5" s="706">
        <v>8.6</v>
      </c>
      <c r="MD5" s="297">
        <v>9</v>
      </c>
      <c r="ME5" s="11"/>
      <c r="MF5" s="6">
        <f t="shared" si="195"/>
        <v>8.8000000000000007</v>
      </c>
      <c r="MG5" s="104">
        <f t="shared" si="196"/>
        <v>8.8000000000000007</v>
      </c>
      <c r="MH5" s="784" t="str">
        <f t="shared" si="197"/>
        <v>8.8</v>
      </c>
      <c r="MI5" s="540" t="str">
        <f t="shared" si="198"/>
        <v>A</v>
      </c>
      <c r="MJ5" s="539">
        <f t="shared" si="199"/>
        <v>4</v>
      </c>
      <c r="MK5" s="539" t="str">
        <f t="shared" si="200"/>
        <v>4.0</v>
      </c>
      <c r="ML5" s="12">
        <v>5</v>
      </c>
      <c r="MM5" s="110">
        <v>5</v>
      </c>
      <c r="MN5" s="706">
        <v>7.65</v>
      </c>
      <c r="MO5" s="297">
        <v>7.5</v>
      </c>
      <c r="MP5" s="19"/>
      <c r="MQ5" s="6">
        <f t="shared" si="201"/>
        <v>7.6</v>
      </c>
      <c r="MR5" s="104">
        <f t="shared" si="202"/>
        <v>7.6</v>
      </c>
      <c r="MS5" s="784" t="str">
        <f t="shared" si="203"/>
        <v>7.6</v>
      </c>
      <c r="MT5" s="540" t="str">
        <f t="shared" si="204"/>
        <v>B</v>
      </c>
      <c r="MU5" s="539">
        <f t="shared" si="205"/>
        <v>3</v>
      </c>
      <c r="MV5" s="539" t="str">
        <f t="shared" si="206"/>
        <v>3.0</v>
      </c>
      <c r="MW5" s="1031">
        <v>5</v>
      </c>
      <c r="MX5" s="1030">
        <v>5</v>
      </c>
      <c r="MY5" s="1069">
        <f t="shared" si="207"/>
        <v>14</v>
      </c>
      <c r="MZ5" s="1070">
        <f t="shared" si="208"/>
        <v>3.3928571428571428</v>
      </c>
      <c r="NA5" s="1071" t="str">
        <f t="shared" si="209"/>
        <v>3.39</v>
      </c>
      <c r="NB5" s="1072" t="str">
        <f t="shared" si="210"/>
        <v>Lên lớp</v>
      </c>
      <c r="NC5" s="1073">
        <f t="shared" si="211"/>
        <v>75</v>
      </c>
      <c r="ND5" s="1070">
        <f t="shared" si="212"/>
        <v>2.7466666666666666</v>
      </c>
      <c r="NE5" s="1071" t="str">
        <f t="shared" si="213"/>
        <v>2.75</v>
      </c>
      <c r="NF5" s="1074">
        <f t="shared" si="214"/>
        <v>14</v>
      </c>
      <c r="NG5" s="1075">
        <f t="shared" si="215"/>
        <v>3.3928571428571428</v>
      </c>
      <c r="NH5" s="1075">
        <f t="shared" si="216"/>
        <v>8</v>
      </c>
      <c r="NI5" s="1076">
        <f t="shared" si="217"/>
        <v>75</v>
      </c>
      <c r="NJ5" s="1079">
        <f t="shared" si="218"/>
        <v>7.038666666666666</v>
      </c>
      <c r="NK5" s="1077">
        <f t="shared" si="219"/>
        <v>2.7466666666666666</v>
      </c>
      <c r="NL5" s="1072" t="str">
        <f t="shared" si="220"/>
        <v>Lên lớp</v>
      </c>
      <c r="NN5" s="1335">
        <v>8.5</v>
      </c>
      <c r="NO5" s="1335">
        <v>8.6999999999999993</v>
      </c>
      <c r="NP5" s="1335"/>
      <c r="NQ5" s="1413">
        <f t="shared" si="221"/>
        <v>8.6</v>
      </c>
      <c r="NR5" s="1414">
        <f t="shared" si="222"/>
        <v>8.6</v>
      </c>
      <c r="NS5" s="1512" t="str">
        <f t="shared" si="223"/>
        <v>8.6</v>
      </c>
      <c r="NT5" s="1416" t="str">
        <f t="shared" si="224"/>
        <v>A</v>
      </c>
      <c r="NU5" s="1417">
        <f t="shared" si="225"/>
        <v>4</v>
      </c>
      <c r="NV5" s="1417" t="str">
        <f t="shared" si="226"/>
        <v>4.0</v>
      </c>
      <c r="NW5" s="1419">
        <v>6</v>
      </c>
      <c r="NX5" s="1610">
        <v>6</v>
      </c>
      <c r="NY5" s="1613">
        <v>9</v>
      </c>
      <c r="NZ5" s="1335">
        <v>9</v>
      </c>
      <c r="OA5" s="1632">
        <f t="shared" si="227"/>
        <v>9</v>
      </c>
      <c r="OB5" s="1335">
        <v>8.1999999999999993</v>
      </c>
      <c r="OC5" s="1659">
        <f t="shared" si="228"/>
        <v>8.5</v>
      </c>
      <c r="OD5" s="1660" t="str">
        <f t="shared" si="229"/>
        <v>8.5</v>
      </c>
      <c r="OE5" s="1636" t="str">
        <f t="shared" si="230"/>
        <v>A</v>
      </c>
      <c r="OF5" s="1637">
        <f t="shared" si="231"/>
        <v>4</v>
      </c>
      <c r="OG5" s="1637" t="str">
        <f t="shared" si="232"/>
        <v>4.0</v>
      </c>
      <c r="OH5" s="1638">
        <v>5</v>
      </c>
      <c r="OI5" s="1429">
        <v>5</v>
      </c>
      <c r="OJ5" s="1511">
        <f t="shared" si="233"/>
        <v>11</v>
      </c>
      <c r="OK5" s="1070">
        <f t="shared" si="234"/>
        <v>4</v>
      </c>
    </row>
    <row r="6" spans="1:401" ht="18.75" customHeight="1" x14ac:dyDescent="0.25">
      <c r="A6" s="186">
        <v>17</v>
      </c>
      <c r="B6" s="34" t="s">
        <v>755</v>
      </c>
      <c r="C6" s="25" t="s">
        <v>800</v>
      </c>
      <c r="D6" s="37" t="s">
        <v>801</v>
      </c>
      <c r="E6" s="38" t="s">
        <v>802</v>
      </c>
      <c r="F6" s="199"/>
      <c r="G6" s="200" t="s">
        <v>803</v>
      </c>
      <c r="H6" s="34" t="s">
        <v>28</v>
      </c>
      <c r="I6" s="490" t="s">
        <v>804</v>
      </c>
      <c r="J6" s="491">
        <v>7.5</v>
      </c>
      <c r="K6" s="784" t="str">
        <f t="shared" si="0"/>
        <v>7.5</v>
      </c>
      <c r="L6" s="177" t="str">
        <f t="shared" si="1"/>
        <v>B</v>
      </c>
      <c r="M6" s="182">
        <f t="shared" si="2"/>
        <v>3</v>
      </c>
      <c r="N6" s="231" t="str">
        <f t="shared" si="3"/>
        <v>3.0</v>
      </c>
      <c r="O6" s="491">
        <v>6.7</v>
      </c>
      <c r="P6" s="784" t="str">
        <f t="shared" si="4"/>
        <v>6.7</v>
      </c>
      <c r="Q6" s="177" t="str">
        <f t="shared" si="5"/>
        <v>C+</v>
      </c>
      <c r="R6" s="182">
        <f t="shared" si="6"/>
        <v>2.5</v>
      </c>
      <c r="S6" s="231" t="str">
        <f t="shared" si="7"/>
        <v>2.5</v>
      </c>
      <c r="T6" s="195">
        <v>7.5</v>
      </c>
      <c r="U6" s="179">
        <v>5</v>
      </c>
      <c r="V6" s="180"/>
      <c r="W6" s="181">
        <f t="shared" si="8"/>
        <v>6</v>
      </c>
      <c r="X6" s="492">
        <f t="shared" si="9"/>
        <v>6</v>
      </c>
      <c r="Y6" s="784" t="str">
        <f t="shared" si="10"/>
        <v>6.0</v>
      </c>
      <c r="Z6" s="177" t="str">
        <f t="shared" si="11"/>
        <v>C</v>
      </c>
      <c r="AA6" s="182">
        <f t="shared" si="12"/>
        <v>2</v>
      </c>
      <c r="AB6" s="182" t="str">
        <f t="shared" si="13"/>
        <v>2.0</v>
      </c>
      <c r="AC6" s="183">
        <v>3</v>
      </c>
      <c r="AD6" s="493">
        <v>3</v>
      </c>
      <c r="AE6" s="195">
        <v>6.8</v>
      </c>
      <c r="AF6" s="179">
        <v>6</v>
      </c>
      <c r="AG6" s="180"/>
      <c r="AH6" s="181">
        <f t="shared" si="14"/>
        <v>6.3</v>
      </c>
      <c r="AI6" s="492">
        <f t="shared" si="15"/>
        <v>6.3</v>
      </c>
      <c r="AJ6" s="784" t="str">
        <f t="shared" si="16"/>
        <v>6.3</v>
      </c>
      <c r="AK6" s="177" t="str">
        <f t="shared" si="17"/>
        <v>C</v>
      </c>
      <c r="AL6" s="182">
        <f t="shared" si="18"/>
        <v>2</v>
      </c>
      <c r="AM6" s="182" t="str">
        <f t="shared" si="19"/>
        <v>2.0</v>
      </c>
      <c r="AN6" s="183">
        <v>3</v>
      </c>
      <c r="AO6" s="432">
        <v>3</v>
      </c>
      <c r="AP6" s="178">
        <v>8.6999999999999993</v>
      </c>
      <c r="AQ6" s="179">
        <v>7</v>
      </c>
      <c r="AR6" s="180"/>
      <c r="AS6" s="181">
        <f t="shared" si="20"/>
        <v>7.7</v>
      </c>
      <c r="AT6" s="492">
        <f t="shared" si="21"/>
        <v>7.7</v>
      </c>
      <c r="AU6" s="784" t="str">
        <f t="shared" si="22"/>
        <v>7.7</v>
      </c>
      <c r="AV6" s="177" t="str">
        <f t="shared" si="23"/>
        <v>B</v>
      </c>
      <c r="AW6" s="182">
        <f t="shared" si="24"/>
        <v>3</v>
      </c>
      <c r="AX6" s="182" t="str">
        <f t="shared" si="25"/>
        <v>3.0</v>
      </c>
      <c r="AY6" s="183">
        <v>4</v>
      </c>
      <c r="AZ6" s="494">
        <v>4</v>
      </c>
      <c r="BA6" s="247">
        <v>5.2</v>
      </c>
      <c r="BB6" s="245">
        <v>5</v>
      </c>
      <c r="BC6" s="245"/>
      <c r="BD6" s="181">
        <f t="shared" si="26"/>
        <v>5.0999999999999996</v>
      </c>
      <c r="BE6" s="492">
        <f t="shared" si="27"/>
        <v>5.0999999999999996</v>
      </c>
      <c r="BF6" s="784" t="str">
        <f t="shared" si="28"/>
        <v>5.1</v>
      </c>
      <c r="BG6" s="177" t="str">
        <f t="shared" si="29"/>
        <v>D+</v>
      </c>
      <c r="BH6" s="182">
        <f t="shared" si="30"/>
        <v>1.5</v>
      </c>
      <c r="BI6" s="182" t="str">
        <f t="shared" si="31"/>
        <v>1.5</v>
      </c>
      <c r="BJ6" s="183">
        <v>2</v>
      </c>
      <c r="BK6" s="432">
        <v>2</v>
      </c>
      <c r="BL6" s="317">
        <v>7</v>
      </c>
      <c r="BM6" s="335">
        <v>4</v>
      </c>
      <c r="BN6" s="335"/>
      <c r="BO6" s="181">
        <f t="shared" si="32"/>
        <v>5.2</v>
      </c>
      <c r="BP6" s="492">
        <f t="shared" si="33"/>
        <v>5.2</v>
      </c>
      <c r="BQ6" s="784" t="str">
        <f t="shared" si="34"/>
        <v>5.2</v>
      </c>
      <c r="BR6" s="177" t="str">
        <f t="shared" si="35"/>
        <v>D+</v>
      </c>
      <c r="BS6" s="182">
        <f t="shared" si="36"/>
        <v>1.5</v>
      </c>
      <c r="BT6" s="182" t="str">
        <f t="shared" si="37"/>
        <v>1.5</v>
      </c>
      <c r="BU6" s="183">
        <v>3</v>
      </c>
      <c r="BV6" s="494">
        <v>3</v>
      </c>
      <c r="BW6" s="247">
        <v>6.8</v>
      </c>
      <c r="BX6" s="335">
        <v>5</v>
      </c>
      <c r="BY6" s="335"/>
      <c r="BZ6" s="181">
        <f t="shared" si="38"/>
        <v>5.7</v>
      </c>
      <c r="CA6" s="492">
        <f t="shared" si="39"/>
        <v>5.7</v>
      </c>
      <c r="CB6" s="784" t="str">
        <f t="shared" si="40"/>
        <v>5.7</v>
      </c>
      <c r="CC6" s="177" t="str">
        <f t="shared" si="41"/>
        <v>C</v>
      </c>
      <c r="CD6" s="182">
        <f t="shared" si="42"/>
        <v>2</v>
      </c>
      <c r="CE6" s="182" t="str">
        <f t="shared" si="43"/>
        <v>2.0</v>
      </c>
      <c r="CF6" s="183">
        <v>2</v>
      </c>
      <c r="CG6" s="432">
        <v>2</v>
      </c>
      <c r="CH6" s="247">
        <v>8</v>
      </c>
      <c r="CI6" s="335">
        <v>6</v>
      </c>
      <c r="CJ6" s="335"/>
      <c r="CK6" s="181">
        <f t="shared" si="44"/>
        <v>6.8</v>
      </c>
      <c r="CL6" s="492">
        <f t="shared" si="45"/>
        <v>6.8</v>
      </c>
      <c r="CM6" s="784" t="str">
        <f t="shared" si="46"/>
        <v>6.8</v>
      </c>
      <c r="CN6" s="177" t="str">
        <f t="shared" si="47"/>
        <v>C+</v>
      </c>
      <c r="CO6" s="182">
        <f t="shared" si="48"/>
        <v>2.5</v>
      </c>
      <c r="CP6" s="182" t="str">
        <f t="shared" si="49"/>
        <v>2.5</v>
      </c>
      <c r="CQ6" s="183">
        <v>2</v>
      </c>
      <c r="CR6" s="432">
        <v>2</v>
      </c>
      <c r="CS6" s="495">
        <f t="shared" si="50"/>
        <v>19</v>
      </c>
      <c r="CT6" s="496">
        <f t="shared" si="51"/>
        <v>2.1315789473684212</v>
      </c>
      <c r="CU6" s="497" t="str">
        <f t="shared" si="52"/>
        <v>2.13</v>
      </c>
      <c r="CV6" s="498" t="str">
        <f t="shared" si="53"/>
        <v>Lên lớp</v>
      </c>
      <c r="CW6" s="499">
        <f t="shared" si="54"/>
        <v>19</v>
      </c>
      <c r="CX6" s="440">
        <f t="shared" si="55"/>
        <v>2.1315789473684212</v>
      </c>
      <c r="CY6" s="498" t="str">
        <f t="shared" si="56"/>
        <v>Lên lớp</v>
      </c>
      <c r="DA6" s="247">
        <v>7.4</v>
      </c>
      <c r="DB6" s="245">
        <v>5</v>
      </c>
      <c r="DC6" s="245"/>
      <c r="DD6" s="6">
        <f t="shared" si="57"/>
        <v>6</v>
      </c>
      <c r="DE6" s="7">
        <f t="shared" si="58"/>
        <v>6</v>
      </c>
      <c r="DF6" s="784" t="str">
        <f t="shared" si="59"/>
        <v>6.0</v>
      </c>
      <c r="DG6" s="10" t="str">
        <f t="shared" si="60"/>
        <v>C</v>
      </c>
      <c r="DH6" s="8">
        <f t="shared" si="61"/>
        <v>2</v>
      </c>
      <c r="DI6" s="8" t="str">
        <f t="shared" si="62"/>
        <v>2.0</v>
      </c>
      <c r="DJ6" s="183">
        <v>4</v>
      </c>
      <c r="DK6" s="110">
        <v>4</v>
      </c>
      <c r="DL6" s="286">
        <v>5.6</v>
      </c>
      <c r="DM6" s="245">
        <v>7</v>
      </c>
      <c r="DN6" s="245"/>
      <c r="DO6" s="6">
        <f t="shared" si="63"/>
        <v>6.4</v>
      </c>
      <c r="DP6" s="7">
        <f t="shared" si="64"/>
        <v>6.4</v>
      </c>
      <c r="DQ6" s="784" t="str">
        <f t="shared" si="65"/>
        <v>6.4</v>
      </c>
      <c r="DR6" s="10" t="str">
        <f t="shared" si="66"/>
        <v>C</v>
      </c>
      <c r="DS6" s="8">
        <f t="shared" si="67"/>
        <v>2</v>
      </c>
      <c r="DT6" s="8" t="str">
        <f t="shared" si="68"/>
        <v>2.0</v>
      </c>
      <c r="DU6" s="183">
        <v>4</v>
      </c>
      <c r="DV6" s="110">
        <v>4</v>
      </c>
      <c r="DW6" s="247">
        <v>7.1</v>
      </c>
      <c r="DX6" s="245">
        <v>5</v>
      </c>
      <c r="DY6" s="245"/>
      <c r="DZ6" s="6">
        <f t="shared" si="69"/>
        <v>5.8</v>
      </c>
      <c r="EA6" s="7">
        <f t="shared" si="70"/>
        <v>5.8</v>
      </c>
      <c r="EB6" s="784" t="str">
        <f t="shared" si="71"/>
        <v>5.8</v>
      </c>
      <c r="EC6" s="10" t="str">
        <f t="shared" si="72"/>
        <v>C</v>
      </c>
      <c r="ED6" s="8">
        <f t="shared" si="73"/>
        <v>2</v>
      </c>
      <c r="EE6" s="8" t="str">
        <f t="shared" si="74"/>
        <v>2.0</v>
      </c>
      <c r="EF6" s="183">
        <v>4</v>
      </c>
      <c r="EG6" s="110">
        <v>4</v>
      </c>
      <c r="EH6" s="247">
        <v>7</v>
      </c>
      <c r="EI6" s="245">
        <v>5</v>
      </c>
      <c r="EJ6" s="245"/>
      <c r="EK6" s="6">
        <f t="shared" si="75"/>
        <v>5.8</v>
      </c>
      <c r="EL6" s="7">
        <f t="shared" si="76"/>
        <v>5.8</v>
      </c>
      <c r="EM6" s="784" t="str">
        <f t="shared" si="77"/>
        <v>5.8</v>
      </c>
      <c r="EN6" s="10" t="str">
        <f t="shared" si="78"/>
        <v>C</v>
      </c>
      <c r="EO6" s="8">
        <f t="shared" si="79"/>
        <v>2</v>
      </c>
      <c r="EP6" s="8" t="str">
        <f t="shared" si="80"/>
        <v>2.0</v>
      </c>
      <c r="EQ6" s="183">
        <v>3</v>
      </c>
      <c r="ER6" s="110">
        <v>3</v>
      </c>
      <c r="ES6" s="317">
        <v>8.5</v>
      </c>
      <c r="ET6" s="245">
        <v>3</v>
      </c>
      <c r="EU6" s="245"/>
      <c r="EV6" s="6">
        <f t="shared" si="81"/>
        <v>5.2</v>
      </c>
      <c r="EW6" s="7">
        <f t="shared" si="82"/>
        <v>5.2</v>
      </c>
      <c r="EX6" s="784" t="str">
        <f t="shared" si="83"/>
        <v>5.2</v>
      </c>
      <c r="EY6" s="10" t="str">
        <f t="shared" si="84"/>
        <v>D+</v>
      </c>
      <c r="EZ6" s="8">
        <f t="shared" si="85"/>
        <v>1.5</v>
      </c>
      <c r="FA6" s="8" t="str">
        <f t="shared" si="86"/>
        <v>1.5</v>
      </c>
      <c r="FB6" s="183">
        <v>2</v>
      </c>
      <c r="FC6" s="110">
        <v>2</v>
      </c>
      <c r="FD6" s="286">
        <v>5.6</v>
      </c>
      <c r="FE6" s="245">
        <v>7</v>
      </c>
      <c r="FF6" s="245"/>
      <c r="FG6" s="6">
        <f t="shared" si="87"/>
        <v>6.4</v>
      </c>
      <c r="FH6" s="7">
        <f t="shared" si="88"/>
        <v>6.4</v>
      </c>
      <c r="FI6" s="784" t="str">
        <f t="shared" si="89"/>
        <v>6.4</v>
      </c>
      <c r="FJ6" s="10" t="str">
        <f t="shared" si="90"/>
        <v>C</v>
      </c>
      <c r="FK6" s="8">
        <f t="shared" si="91"/>
        <v>2</v>
      </c>
      <c r="FL6" s="8" t="str">
        <f t="shared" si="92"/>
        <v>2.0</v>
      </c>
      <c r="FM6" s="183">
        <v>2</v>
      </c>
      <c r="FN6" s="110">
        <v>2</v>
      </c>
      <c r="FO6" s="247">
        <v>5.8</v>
      </c>
      <c r="FP6" s="245">
        <v>5</v>
      </c>
      <c r="FQ6" s="245"/>
      <c r="FR6" s="6">
        <f t="shared" si="93"/>
        <v>5.3</v>
      </c>
      <c r="FS6" s="7">
        <f t="shared" si="94"/>
        <v>5.3</v>
      </c>
      <c r="FT6" s="784" t="str">
        <f t="shared" si="95"/>
        <v>5.3</v>
      </c>
      <c r="FU6" s="10" t="str">
        <f t="shared" si="96"/>
        <v>D+</v>
      </c>
      <c r="FV6" s="8">
        <f t="shared" si="97"/>
        <v>1.5</v>
      </c>
      <c r="FW6" s="8" t="str">
        <f t="shared" si="98"/>
        <v>1.5</v>
      </c>
      <c r="FX6" s="183">
        <v>3</v>
      </c>
      <c r="FY6" s="110">
        <v>3</v>
      </c>
      <c r="FZ6" s="365">
        <f t="shared" si="99"/>
        <v>22</v>
      </c>
      <c r="GA6" s="354">
        <f t="shared" si="100"/>
        <v>1.8863636363636365</v>
      </c>
      <c r="GB6" s="355" t="str">
        <f t="shared" si="101"/>
        <v>1.89</v>
      </c>
      <c r="GC6" s="344" t="str">
        <f t="shared" si="102"/>
        <v>Lên lớp</v>
      </c>
      <c r="GD6" s="559">
        <f t="shared" si="103"/>
        <v>41</v>
      </c>
      <c r="GE6" s="354">
        <f t="shared" si="104"/>
        <v>2</v>
      </c>
      <c r="GF6" s="355" t="str">
        <f t="shared" si="105"/>
        <v>2.00</v>
      </c>
      <c r="GG6" s="675">
        <f t="shared" si="106"/>
        <v>41</v>
      </c>
      <c r="GH6" s="789">
        <f t="shared" si="107"/>
        <v>6.0439024390243903</v>
      </c>
      <c r="GI6" s="561">
        <f t="shared" si="108"/>
        <v>2</v>
      </c>
      <c r="GJ6" s="678" t="str">
        <f t="shared" si="109"/>
        <v>Lên lớp</v>
      </c>
      <c r="GK6" s="694"/>
      <c r="GL6" s="706">
        <v>7.6</v>
      </c>
      <c r="GM6" s="420">
        <v>7</v>
      </c>
      <c r="GN6" s="420"/>
      <c r="GO6" s="6">
        <f t="shared" si="110"/>
        <v>7.2</v>
      </c>
      <c r="GP6" s="104">
        <f t="shared" si="111"/>
        <v>7.2</v>
      </c>
      <c r="GQ6" s="784" t="str">
        <f t="shared" si="112"/>
        <v>7.2</v>
      </c>
      <c r="GR6" s="540" t="str">
        <f t="shared" si="113"/>
        <v>B</v>
      </c>
      <c r="GS6" s="539">
        <f t="shared" si="114"/>
        <v>3</v>
      </c>
      <c r="GT6" s="539" t="str">
        <f t="shared" si="115"/>
        <v>3.0</v>
      </c>
      <c r="GU6" s="12">
        <v>3</v>
      </c>
      <c r="GV6" s="820">
        <v>3</v>
      </c>
      <c r="GW6" s="706">
        <v>8.8000000000000007</v>
      </c>
      <c r="GX6" s="420">
        <v>8</v>
      </c>
      <c r="GY6" s="420"/>
      <c r="GZ6" s="6">
        <f t="shared" si="116"/>
        <v>8.3000000000000007</v>
      </c>
      <c r="HA6" s="104">
        <f t="shared" si="117"/>
        <v>8.3000000000000007</v>
      </c>
      <c r="HB6" s="784" t="str">
        <f t="shared" si="118"/>
        <v>8.3</v>
      </c>
      <c r="HC6" s="540" t="str">
        <f>IF(HA6&gt;=8.5,"A",IF(HA6&gt;=8,"B+",IF(HA6&gt;HD18=7,"B",IF(HA6&gt;=6.5,"C+",IF(HA6&gt;=5.5,"C",IF(HA6&gt;=5,"D+",IF(HA6&gt;=4,"D","F")))))))</f>
        <v>B+</v>
      </c>
      <c r="HD6" s="539">
        <f t="shared" si="119"/>
        <v>3.5</v>
      </c>
      <c r="HE6" s="539" t="str">
        <f t="shared" si="120"/>
        <v>3.5</v>
      </c>
      <c r="HF6" s="12">
        <v>3</v>
      </c>
      <c r="HG6" s="110">
        <v>3</v>
      </c>
      <c r="HH6" s="706">
        <v>5.6</v>
      </c>
      <c r="HI6" s="420">
        <v>5</v>
      </c>
      <c r="HJ6" s="864"/>
      <c r="HK6" s="6">
        <f t="shared" si="121"/>
        <v>5.2</v>
      </c>
      <c r="HL6" s="104">
        <f t="shared" si="122"/>
        <v>5.2</v>
      </c>
      <c r="HM6" s="784" t="str">
        <f t="shared" si="123"/>
        <v>5.2</v>
      </c>
      <c r="HN6" s="540" t="str">
        <f t="shared" si="124"/>
        <v>D+</v>
      </c>
      <c r="HO6" s="539">
        <f t="shared" si="125"/>
        <v>1.5</v>
      </c>
      <c r="HP6" s="539" t="str">
        <f t="shared" si="126"/>
        <v>1.5</v>
      </c>
      <c r="HQ6" s="868">
        <v>3</v>
      </c>
      <c r="HR6" s="872">
        <v>3</v>
      </c>
      <c r="HS6" s="706">
        <v>5.5</v>
      </c>
      <c r="HT6" s="420">
        <v>7</v>
      </c>
      <c r="HU6" s="420"/>
      <c r="HV6" s="6">
        <f t="shared" si="127"/>
        <v>6.4</v>
      </c>
      <c r="HW6" s="104">
        <f t="shared" si="128"/>
        <v>6.4</v>
      </c>
      <c r="HX6" s="784" t="str">
        <f t="shared" si="129"/>
        <v>6.4</v>
      </c>
      <c r="HY6" s="540" t="str">
        <f t="shared" si="130"/>
        <v>C</v>
      </c>
      <c r="HZ6" s="539">
        <f t="shared" si="131"/>
        <v>2</v>
      </c>
      <c r="IA6" s="539" t="str">
        <f t="shared" si="132"/>
        <v>2.0</v>
      </c>
      <c r="IB6" s="12">
        <v>1</v>
      </c>
      <c r="IC6" s="824">
        <v>1</v>
      </c>
      <c r="ID6" s="848">
        <v>8.6999999999999993</v>
      </c>
      <c r="IE6" s="420">
        <v>8</v>
      </c>
      <c r="IF6" s="420"/>
      <c r="IG6" s="6">
        <f t="shared" si="133"/>
        <v>8.3000000000000007</v>
      </c>
      <c r="IH6" s="104">
        <f t="shared" si="134"/>
        <v>8.3000000000000007</v>
      </c>
      <c r="II6" s="784" t="str">
        <f t="shared" si="135"/>
        <v>8.3</v>
      </c>
      <c r="IJ6" s="540" t="str">
        <f t="shared" si="136"/>
        <v>B+</v>
      </c>
      <c r="IK6" s="539">
        <f t="shared" si="137"/>
        <v>3.5</v>
      </c>
      <c r="IL6" s="539" t="str">
        <f t="shared" si="138"/>
        <v>3.5</v>
      </c>
      <c r="IM6" s="12">
        <v>2</v>
      </c>
      <c r="IN6" s="824">
        <v>2</v>
      </c>
      <c r="IO6" s="316">
        <v>7</v>
      </c>
      <c r="IP6" s="699">
        <v>8</v>
      </c>
      <c r="IQ6" s="699"/>
      <c r="IR6" s="6">
        <f t="shared" si="139"/>
        <v>7.6</v>
      </c>
      <c r="IS6" s="104">
        <f t="shared" si="140"/>
        <v>7.6</v>
      </c>
      <c r="IT6" s="784" t="str">
        <f t="shared" si="141"/>
        <v>7.6</v>
      </c>
      <c r="IU6" s="540" t="str">
        <f t="shared" si="142"/>
        <v>B</v>
      </c>
      <c r="IV6" s="539">
        <f t="shared" si="143"/>
        <v>3</v>
      </c>
      <c r="IW6" s="539" t="str">
        <f t="shared" si="144"/>
        <v>3.0</v>
      </c>
      <c r="IX6" s="12">
        <v>1</v>
      </c>
      <c r="IY6" s="820">
        <v>1</v>
      </c>
      <c r="IZ6" s="706">
        <v>7</v>
      </c>
      <c r="JA6" s="420">
        <v>5</v>
      </c>
      <c r="JB6" s="420"/>
      <c r="JC6" s="6">
        <f t="shared" si="145"/>
        <v>5.8</v>
      </c>
      <c r="JD6" s="104">
        <f t="shared" si="146"/>
        <v>5.8</v>
      </c>
      <c r="JE6" s="784" t="str">
        <f t="shared" si="147"/>
        <v>5.8</v>
      </c>
      <c r="JF6" s="540" t="str">
        <f t="shared" si="148"/>
        <v>C</v>
      </c>
      <c r="JG6" s="539">
        <f t="shared" si="149"/>
        <v>2</v>
      </c>
      <c r="JH6" s="539" t="str">
        <f t="shared" si="150"/>
        <v>2.0</v>
      </c>
      <c r="JI6" s="12">
        <v>2</v>
      </c>
      <c r="JJ6" s="824">
        <v>2</v>
      </c>
      <c r="JK6" s="706">
        <v>7.3</v>
      </c>
      <c r="JL6" s="420">
        <v>7</v>
      </c>
      <c r="JM6" s="420"/>
      <c r="JN6" s="6">
        <f t="shared" si="151"/>
        <v>7.1</v>
      </c>
      <c r="JO6" s="104">
        <f t="shared" si="152"/>
        <v>7.1</v>
      </c>
      <c r="JP6" s="784" t="str">
        <f t="shared" si="153"/>
        <v>7.1</v>
      </c>
      <c r="JQ6" s="540" t="str">
        <f t="shared" si="154"/>
        <v>B</v>
      </c>
      <c r="JR6" s="539">
        <f t="shared" si="155"/>
        <v>3</v>
      </c>
      <c r="JS6" s="539" t="str">
        <f t="shared" si="156"/>
        <v>3.0</v>
      </c>
      <c r="JT6" s="12">
        <v>2</v>
      </c>
      <c r="JU6" s="824">
        <v>2</v>
      </c>
      <c r="JV6" s="706">
        <v>6.5</v>
      </c>
      <c r="JW6" s="297">
        <v>6.3</v>
      </c>
      <c r="JX6" s="420"/>
      <c r="JY6" s="723">
        <f t="shared" si="157"/>
        <v>6.4</v>
      </c>
      <c r="JZ6" s="724">
        <f t="shared" si="158"/>
        <v>6.4</v>
      </c>
      <c r="KA6" s="799" t="str">
        <f t="shared" si="159"/>
        <v>6.4</v>
      </c>
      <c r="KB6" s="725" t="str">
        <f t="shared" si="160"/>
        <v>C</v>
      </c>
      <c r="KC6" s="726">
        <f t="shared" si="161"/>
        <v>2</v>
      </c>
      <c r="KD6" s="726" t="str">
        <f t="shared" si="162"/>
        <v>2.0</v>
      </c>
      <c r="KE6" s="729">
        <v>3</v>
      </c>
      <c r="KF6" s="728">
        <v>3</v>
      </c>
      <c r="KG6" s="920">
        <f t="shared" si="163"/>
        <v>20</v>
      </c>
      <c r="KH6" s="922">
        <f t="shared" si="164"/>
        <v>2.6</v>
      </c>
      <c r="KI6" s="924" t="str">
        <f t="shared" si="165"/>
        <v>2.60</v>
      </c>
      <c r="KJ6" s="928" t="str">
        <f t="shared" si="166"/>
        <v>Lên lớp</v>
      </c>
      <c r="KK6" s="931">
        <f t="shared" si="167"/>
        <v>61</v>
      </c>
      <c r="KL6" s="922">
        <f t="shared" si="168"/>
        <v>2.1967213114754101</v>
      </c>
      <c r="KM6" s="924" t="str">
        <f t="shared" si="169"/>
        <v>2.20</v>
      </c>
      <c r="KN6" s="932">
        <f t="shared" si="170"/>
        <v>20</v>
      </c>
      <c r="KO6" s="840">
        <f t="shared" si="181"/>
        <v>6.8850000000000007</v>
      </c>
      <c r="KP6" s="933">
        <f t="shared" si="171"/>
        <v>2.6</v>
      </c>
      <c r="KQ6" s="934">
        <f t="shared" si="172"/>
        <v>61</v>
      </c>
      <c r="KR6" s="935">
        <f t="shared" si="182"/>
        <v>6.3196721311475406</v>
      </c>
      <c r="KS6" s="936">
        <f t="shared" si="173"/>
        <v>2.1967213114754101</v>
      </c>
      <c r="KT6" s="928" t="str">
        <f t="shared" si="174"/>
        <v>Lên lớp</v>
      </c>
      <c r="KU6" s="712"/>
      <c r="KV6" s="706">
        <v>7.4</v>
      </c>
      <c r="KW6" s="420">
        <v>5</v>
      </c>
      <c r="KX6" s="420"/>
      <c r="KY6" s="723">
        <f t="shared" si="175"/>
        <v>6</v>
      </c>
      <c r="KZ6" s="724">
        <f t="shared" si="176"/>
        <v>6</v>
      </c>
      <c r="LA6" s="799" t="str">
        <f t="shared" si="177"/>
        <v>6.0</v>
      </c>
      <c r="LB6" s="725" t="str">
        <f t="shared" si="178"/>
        <v>C</v>
      </c>
      <c r="LC6" s="726">
        <f t="shared" si="179"/>
        <v>2</v>
      </c>
      <c r="LD6" s="726" t="str">
        <f t="shared" si="180"/>
        <v>2.0</v>
      </c>
      <c r="LE6" s="729">
        <v>2</v>
      </c>
      <c r="LF6" s="728">
        <v>2</v>
      </c>
      <c r="LG6" s="706">
        <v>7</v>
      </c>
      <c r="LH6" s="420">
        <v>8</v>
      </c>
      <c r="LI6" s="420"/>
      <c r="LJ6" s="6">
        <f t="shared" si="183"/>
        <v>7.6</v>
      </c>
      <c r="LK6" s="104">
        <f t="shared" si="184"/>
        <v>7.6</v>
      </c>
      <c r="LL6" s="784" t="str">
        <f t="shared" si="185"/>
        <v>7.6</v>
      </c>
      <c r="LM6" s="540" t="str">
        <f t="shared" si="186"/>
        <v>B</v>
      </c>
      <c r="LN6" s="539">
        <f t="shared" si="187"/>
        <v>3</v>
      </c>
      <c r="LO6" s="539" t="str">
        <f t="shared" si="188"/>
        <v>3.0</v>
      </c>
      <c r="LP6" s="12">
        <v>1</v>
      </c>
      <c r="LQ6" s="110">
        <v>1</v>
      </c>
      <c r="LR6" s="120">
        <v>7.7</v>
      </c>
      <c r="LS6" s="1045">
        <v>7</v>
      </c>
      <c r="LT6" s="6"/>
      <c r="LU6" s="6">
        <f t="shared" si="189"/>
        <v>7.3</v>
      </c>
      <c r="LV6" s="104">
        <f t="shared" si="190"/>
        <v>7.3</v>
      </c>
      <c r="LW6" s="784" t="str">
        <f t="shared" si="191"/>
        <v>7.3</v>
      </c>
      <c r="LX6" s="540" t="str">
        <f t="shared" si="192"/>
        <v>B</v>
      </c>
      <c r="LY6" s="539">
        <f t="shared" si="193"/>
        <v>3</v>
      </c>
      <c r="LZ6" s="539" t="str">
        <f t="shared" si="194"/>
        <v>3.0</v>
      </c>
      <c r="MA6" s="12">
        <v>1</v>
      </c>
      <c r="MB6" s="110">
        <v>1</v>
      </c>
      <c r="MC6" s="706">
        <v>8.1</v>
      </c>
      <c r="MD6" s="297">
        <v>8</v>
      </c>
      <c r="ME6" s="11"/>
      <c r="MF6" s="6">
        <f t="shared" si="195"/>
        <v>8</v>
      </c>
      <c r="MG6" s="104">
        <f t="shared" si="196"/>
        <v>8</v>
      </c>
      <c r="MH6" s="784" t="str">
        <f t="shared" si="197"/>
        <v>8.0</v>
      </c>
      <c r="MI6" s="540" t="str">
        <f t="shared" si="198"/>
        <v>B+</v>
      </c>
      <c r="MJ6" s="539">
        <f t="shared" si="199"/>
        <v>3.5</v>
      </c>
      <c r="MK6" s="539" t="str">
        <f t="shared" si="200"/>
        <v>3.5</v>
      </c>
      <c r="ML6" s="12">
        <v>5</v>
      </c>
      <c r="MM6" s="110">
        <v>5</v>
      </c>
      <c r="MN6" s="316">
        <v>7.2</v>
      </c>
      <c r="MO6" s="420">
        <v>7</v>
      </c>
      <c r="MP6" s="19"/>
      <c r="MQ6" s="6">
        <f t="shared" si="201"/>
        <v>7.1</v>
      </c>
      <c r="MR6" s="104">
        <f t="shared" si="202"/>
        <v>7.1</v>
      </c>
      <c r="MS6" s="784" t="str">
        <f t="shared" si="203"/>
        <v>7.1</v>
      </c>
      <c r="MT6" s="540" t="str">
        <f t="shared" si="204"/>
        <v>B</v>
      </c>
      <c r="MU6" s="539">
        <f t="shared" si="205"/>
        <v>3</v>
      </c>
      <c r="MV6" s="539" t="str">
        <f t="shared" si="206"/>
        <v>3.0</v>
      </c>
      <c r="MW6" s="1031">
        <v>5</v>
      </c>
      <c r="MX6" s="1030">
        <v>5</v>
      </c>
      <c r="MY6" s="1069">
        <f t="shared" si="207"/>
        <v>14</v>
      </c>
      <c r="MZ6" s="1070">
        <f t="shared" si="208"/>
        <v>3.0357142857142856</v>
      </c>
      <c r="NA6" s="1071" t="str">
        <f t="shared" si="209"/>
        <v>3.04</v>
      </c>
      <c r="NB6" s="1072" t="str">
        <f t="shared" si="210"/>
        <v>Lên lớp</v>
      </c>
      <c r="NC6" s="1073">
        <f t="shared" si="211"/>
        <v>75</v>
      </c>
      <c r="ND6" s="1070">
        <f t="shared" si="212"/>
        <v>2.3533333333333335</v>
      </c>
      <c r="NE6" s="1071" t="str">
        <f t="shared" si="213"/>
        <v>2.35</v>
      </c>
      <c r="NF6" s="1074">
        <f t="shared" si="214"/>
        <v>14</v>
      </c>
      <c r="NG6" s="1075">
        <f t="shared" si="215"/>
        <v>3.0357142857142856</v>
      </c>
      <c r="NH6" s="1075">
        <f t="shared" si="216"/>
        <v>7.3142857142857149</v>
      </c>
      <c r="NI6" s="1076">
        <f t="shared" si="217"/>
        <v>75</v>
      </c>
      <c r="NJ6" s="1079">
        <f t="shared" si="218"/>
        <v>6.5053333333333327</v>
      </c>
      <c r="NK6" s="1077">
        <f t="shared" si="219"/>
        <v>2.3533333333333335</v>
      </c>
      <c r="NL6" s="1072" t="str">
        <f t="shared" si="220"/>
        <v>Lên lớp</v>
      </c>
      <c r="NN6" s="1336">
        <v>8</v>
      </c>
      <c r="NO6" s="1336">
        <v>7.7</v>
      </c>
      <c r="NP6" s="1336"/>
      <c r="NQ6" s="1420">
        <f t="shared" si="221"/>
        <v>7.8</v>
      </c>
      <c r="NR6" s="1421">
        <f t="shared" si="222"/>
        <v>7.8</v>
      </c>
      <c r="NS6" s="1513" t="str">
        <f t="shared" si="223"/>
        <v>7.8</v>
      </c>
      <c r="NT6" s="1423" t="str">
        <f t="shared" si="224"/>
        <v>B</v>
      </c>
      <c r="NU6" s="1424">
        <f t="shared" si="225"/>
        <v>3</v>
      </c>
      <c r="NV6" s="1424" t="str">
        <f t="shared" si="226"/>
        <v>3.0</v>
      </c>
      <c r="NW6" s="1426">
        <v>6</v>
      </c>
      <c r="NX6" s="1612">
        <v>6</v>
      </c>
      <c r="NY6" s="1614">
        <v>7.2</v>
      </c>
      <c r="NZ6" s="1336">
        <v>7.4</v>
      </c>
      <c r="OA6" s="1633">
        <f t="shared" si="227"/>
        <v>7.3</v>
      </c>
      <c r="OB6" s="1336">
        <v>7</v>
      </c>
      <c r="OC6" s="1661">
        <f t="shared" si="228"/>
        <v>7.1</v>
      </c>
      <c r="OD6" s="1662" t="str">
        <f t="shared" si="229"/>
        <v>7.1</v>
      </c>
      <c r="OE6" s="1641" t="str">
        <f t="shared" si="230"/>
        <v>B</v>
      </c>
      <c r="OF6" s="1642">
        <f t="shared" si="231"/>
        <v>3</v>
      </c>
      <c r="OG6" s="1642" t="str">
        <f t="shared" si="232"/>
        <v>3.0</v>
      </c>
      <c r="OH6" s="1643">
        <v>5</v>
      </c>
      <c r="OI6" s="1430">
        <v>5</v>
      </c>
      <c r="OJ6" s="1511">
        <f t="shared" si="233"/>
        <v>11</v>
      </c>
      <c r="OK6" s="1070">
        <f t="shared" si="234"/>
        <v>3</v>
      </c>
    </row>
    <row r="7" spans="1:401" ht="18.75" customHeight="1" x14ac:dyDescent="0.25">
      <c r="A7" s="429"/>
      <c r="B7" s="429"/>
      <c r="C7" s="429"/>
      <c r="D7" s="225"/>
      <c r="E7" s="226"/>
      <c r="F7" s="199"/>
      <c r="G7" s="200"/>
      <c r="H7" s="429"/>
      <c r="I7" s="235"/>
      <c r="J7" s="491"/>
      <c r="K7" s="784"/>
      <c r="L7" s="520"/>
      <c r="M7" s="521"/>
      <c r="N7" s="1127"/>
      <c r="O7" s="491"/>
      <c r="P7" s="784"/>
      <c r="Q7" s="520"/>
      <c r="R7" s="521"/>
      <c r="S7" s="1127"/>
      <c r="T7" s="195"/>
      <c r="U7" s="179"/>
      <c r="V7" s="180"/>
      <c r="W7" s="181"/>
      <c r="X7" s="492"/>
      <c r="Y7" s="784"/>
      <c r="Z7" s="520"/>
      <c r="AA7" s="521"/>
      <c r="AB7" s="521"/>
      <c r="AC7" s="183"/>
      <c r="AD7" s="493"/>
      <c r="AE7" s="195"/>
      <c r="AF7" s="179"/>
      <c r="AG7" s="180"/>
      <c r="AH7" s="181"/>
      <c r="AI7" s="492"/>
      <c r="AJ7" s="784"/>
      <c r="AK7" s="520"/>
      <c r="AL7" s="521"/>
      <c r="AM7" s="521"/>
      <c r="AN7" s="183"/>
      <c r="AO7" s="558"/>
      <c r="AP7" s="491"/>
      <c r="AQ7" s="179"/>
      <c r="AR7" s="180"/>
      <c r="AS7" s="181"/>
      <c r="AT7" s="492"/>
      <c r="AU7" s="784"/>
      <c r="AV7" s="520"/>
      <c r="AW7" s="521"/>
      <c r="AX7" s="521"/>
      <c r="AY7" s="183"/>
      <c r="AZ7" s="591"/>
      <c r="BA7" s="247"/>
      <c r="BB7" s="245"/>
      <c r="BC7" s="245"/>
      <c r="BD7" s="181"/>
      <c r="BE7" s="492"/>
      <c r="BF7" s="784"/>
      <c r="BG7" s="520"/>
      <c r="BH7" s="521"/>
      <c r="BI7" s="521"/>
      <c r="BJ7" s="183"/>
      <c r="BK7" s="558"/>
      <c r="BL7" s="317"/>
      <c r="BM7" s="335"/>
      <c r="BN7" s="335"/>
      <c r="BO7" s="181"/>
      <c r="BP7" s="492"/>
      <c r="BQ7" s="784"/>
      <c r="BR7" s="520"/>
      <c r="BS7" s="521"/>
      <c r="BT7" s="521"/>
      <c r="BU7" s="183"/>
      <c r="BV7" s="591"/>
      <c r="BW7" s="247"/>
      <c r="BX7" s="335"/>
      <c r="BY7" s="335"/>
      <c r="BZ7" s="181"/>
      <c r="CA7" s="492"/>
      <c r="CB7" s="784"/>
      <c r="CC7" s="520"/>
      <c r="CD7" s="521"/>
      <c r="CE7" s="521"/>
      <c r="CF7" s="183"/>
      <c r="CG7" s="558"/>
      <c r="CH7" s="247"/>
      <c r="CI7" s="335"/>
      <c r="CJ7" s="335"/>
      <c r="CK7" s="181"/>
      <c r="CL7" s="492"/>
      <c r="CM7" s="784"/>
      <c r="CN7" s="520"/>
      <c r="CO7" s="521"/>
      <c r="CP7" s="521"/>
      <c r="CQ7" s="183"/>
      <c r="CR7" s="558"/>
      <c r="CS7" s="495"/>
      <c r="CT7" s="496"/>
      <c r="CU7" s="497"/>
      <c r="CV7" s="498"/>
      <c r="CW7" s="499"/>
      <c r="CX7" s="440"/>
      <c r="CY7" s="498"/>
      <c r="CZ7" s="46"/>
      <c r="DA7" s="1128"/>
      <c r="DB7" s="605"/>
      <c r="DC7" s="605"/>
      <c r="DD7" s="163"/>
      <c r="DE7" s="164"/>
      <c r="DF7" s="784"/>
      <c r="DG7" s="158"/>
      <c r="DH7" s="165"/>
      <c r="DI7" s="165"/>
      <c r="DJ7" s="595"/>
      <c r="DK7" s="820"/>
      <c r="DL7" s="604"/>
      <c r="DM7" s="605"/>
      <c r="DN7" s="605"/>
      <c r="DO7" s="163"/>
      <c r="DP7" s="164"/>
      <c r="DQ7" s="784"/>
      <c r="DR7" s="158"/>
      <c r="DS7" s="165"/>
      <c r="DT7" s="165"/>
      <c r="DU7" s="595"/>
      <c r="DV7" s="820"/>
      <c r="DW7" s="1128"/>
      <c r="DX7" s="605"/>
      <c r="DY7" s="605"/>
      <c r="DZ7" s="163"/>
      <c r="EA7" s="164"/>
      <c r="EB7" s="784"/>
      <c r="EC7" s="158"/>
      <c r="ED7" s="165"/>
      <c r="EE7" s="165"/>
      <c r="EF7" s="595"/>
      <c r="EG7" s="820"/>
      <c r="EH7" s="247"/>
      <c r="EI7" s="245"/>
      <c r="EJ7" s="245"/>
      <c r="EK7" s="6"/>
      <c r="EL7" s="104"/>
      <c r="EM7" s="784"/>
      <c r="EN7" s="540"/>
      <c r="EO7" s="539"/>
      <c r="EP7" s="539"/>
      <c r="EQ7" s="183"/>
      <c r="ER7" s="110"/>
      <c r="ES7" s="592"/>
      <c r="ET7" s="605"/>
      <c r="EU7" s="605"/>
      <c r="EV7" s="163"/>
      <c r="EW7" s="164"/>
      <c r="EX7" s="784"/>
      <c r="EY7" s="158"/>
      <c r="EZ7" s="165"/>
      <c r="FA7" s="165"/>
      <c r="FB7" s="595"/>
      <c r="FC7" s="820"/>
      <c r="FD7" s="604"/>
      <c r="FE7" s="605"/>
      <c r="FF7" s="605"/>
      <c r="FG7" s="163"/>
      <c r="FH7" s="164"/>
      <c r="FI7" s="784"/>
      <c r="FJ7" s="158"/>
      <c r="FK7" s="165"/>
      <c r="FL7" s="165"/>
      <c r="FM7" s="595"/>
      <c r="FN7" s="820"/>
      <c r="FO7" s="247"/>
      <c r="FP7" s="245"/>
      <c r="FQ7" s="245"/>
      <c r="FR7" s="6"/>
      <c r="FS7" s="104"/>
      <c r="FT7" s="784"/>
      <c r="FU7" s="540"/>
      <c r="FV7" s="539"/>
      <c r="FW7" s="539"/>
      <c r="FX7" s="183"/>
      <c r="FY7" s="110"/>
      <c r="FZ7" s="1129"/>
      <c r="GA7" s="1130"/>
      <c r="GB7" s="1131"/>
      <c r="GC7" s="245"/>
      <c r="GD7" s="1132"/>
      <c r="GE7" s="496"/>
      <c r="GF7" s="497"/>
      <c r="GG7" s="1133"/>
      <c r="GH7" s="789"/>
      <c r="GI7" s="1134"/>
      <c r="GJ7" s="1135"/>
      <c r="GK7" s="695"/>
      <c r="GL7" s="1136"/>
      <c r="GM7" s="1137"/>
      <c r="GN7" s="335"/>
      <c r="GO7" s="181"/>
      <c r="GP7" s="492"/>
      <c r="GQ7" s="850"/>
      <c r="GR7" s="520"/>
      <c r="GS7" s="521"/>
      <c r="GT7" s="521"/>
      <c r="GU7" s="183"/>
      <c r="GV7" s="1138"/>
      <c r="GW7" s="247"/>
      <c r="GX7" s="335"/>
      <c r="GY7" s="335"/>
      <c r="GZ7" s="181"/>
      <c r="HA7" s="492"/>
      <c r="HB7" s="850"/>
      <c r="HC7" s="520"/>
      <c r="HD7" s="521"/>
      <c r="HE7" s="521"/>
      <c r="HF7" s="183"/>
      <c r="HG7" s="558"/>
      <c r="HH7" s="1053"/>
      <c r="HI7" s="1054"/>
      <c r="HJ7" s="1054"/>
      <c r="HK7" s="594"/>
      <c r="HL7" s="600"/>
      <c r="HM7" s="1139"/>
      <c r="HN7" s="601"/>
      <c r="HO7" s="602"/>
      <c r="HP7" s="165"/>
      <c r="HQ7" s="1052"/>
      <c r="HR7" s="1140"/>
      <c r="HS7" s="247"/>
      <c r="HT7" s="335"/>
      <c r="HU7" s="335"/>
      <c r="HV7" s="181"/>
      <c r="HW7" s="492"/>
      <c r="HX7" s="850"/>
      <c r="HY7" s="520"/>
      <c r="HZ7" s="521"/>
      <c r="IA7" s="521"/>
      <c r="IB7" s="183"/>
      <c r="IC7" s="824"/>
      <c r="ID7" s="1141"/>
      <c r="IE7" s="1142"/>
      <c r="IF7" s="1142"/>
      <c r="IG7" s="1143"/>
      <c r="IH7" s="1144"/>
      <c r="II7" s="1145"/>
      <c r="IJ7" s="1146"/>
      <c r="IK7" s="1147"/>
      <c r="IL7" s="1147"/>
      <c r="IM7" s="1148"/>
      <c r="IN7" s="1149"/>
      <c r="IO7" s="317"/>
      <c r="IP7" s="245"/>
      <c r="IQ7" s="245"/>
      <c r="IR7" s="181"/>
      <c r="IS7" s="492"/>
      <c r="IT7" s="850"/>
      <c r="IU7" s="520"/>
      <c r="IV7" s="521"/>
      <c r="IW7" s="521"/>
      <c r="IX7" s="183"/>
      <c r="IY7" s="820"/>
      <c r="IZ7" s="247"/>
      <c r="JA7" s="335"/>
      <c r="JB7" s="335"/>
      <c r="JC7" s="181"/>
      <c r="JD7" s="492"/>
      <c r="JE7" s="850"/>
      <c r="JF7" s="520"/>
      <c r="JG7" s="521"/>
      <c r="JH7" s="521"/>
      <c r="JI7" s="183"/>
      <c r="JJ7" s="824"/>
      <c r="JK7" s="1128"/>
      <c r="JL7" s="593"/>
      <c r="JM7" s="1150"/>
      <c r="JN7" s="1050"/>
      <c r="JO7" s="1051"/>
      <c r="JP7" s="1047"/>
      <c r="JQ7" s="1048"/>
      <c r="JR7" s="1049"/>
      <c r="JS7" s="1049"/>
      <c r="JT7" s="1052"/>
      <c r="JU7" s="1140"/>
      <c r="JV7" s="247"/>
      <c r="JW7" s="1151"/>
      <c r="JX7" s="335"/>
      <c r="JY7" s="723"/>
      <c r="JZ7" s="724"/>
      <c r="KA7" s="799"/>
      <c r="KB7" s="725"/>
      <c r="KC7" s="726"/>
      <c r="KD7" s="726"/>
      <c r="KE7" s="1152"/>
      <c r="KF7" s="728"/>
      <c r="KG7" s="1153"/>
      <c r="KH7" s="1154"/>
      <c r="KI7" s="1155"/>
      <c r="KJ7" s="1156"/>
      <c r="KK7" s="1157"/>
      <c r="KL7" s="1154"/>
      <c r="KM7" s="1155"/>
      <c r="KN7" s="1158"/>
      <c r="KO7" s="1159"/>
      <c r="KP7" s="1160"/>
      <c r="KQ7" s="1161"/>
      <c r="KR7" s="1162"/>
      <c r="KS7" s="1163"/>
      <c r="KT7" s="1156"/>
      <c r="KU7" s="1164"/>
      <c r="KV7" s="247"/>
      <c r="KW7" s="335"/>
      <c r="KX7" s="335"/>
      <c r="KY7" s="1165"/>
      <c r="KZ7" s="1166"/>
      <c r="LA7" s="1167"/>
      <c r="LB7" s="1168"/>
      <c r="LC7" s="1169"/>
      <c r="LD7" s="1169"/>
      <c r="LE7" s="1152"/>
      <c r="LF7" s="728"/>
      <c r="LG7" s="247"/>
      <c r="LH7" s="335"/>
      <c r="LI7" s="335"/>
      <c r="LJ7" s="181"/>
      <c r="LK7" s="492"/>
      <c r="LL7" s="850"/>
      <c r="LM7" s="520"/>
      <c r="LN7" s="521"/>
      <c r="LO7" s="521"/>
      <c r="LP7" s="183"/>
      <c r="LQ7" s="558"/>
      <c r="LR7" s="339"/>
      <c r="LS7" s="1170"/>
      <c r="LT7" s="181"/>
      <c r="LU7" s="181"/>
      <c r="LV7" s="492"/>
      <c r="LW7" s="850"/>
      <c r="LX7" s="520"/>
      <c r="LY7" s="521"/>
      <c r="LZ7" s="521"/>
      <c r="MA7" s="183"/>
      <c r="MB7" s="558"/>
      <c r="MC7" s="247"/>
      <c r="MD7" s="1151"/>
      <c r="ME7" s="1171"/>
      <c r="MF7" s="181"/>
      <c r="MG7" s="492"/>
      <c r="MH7" s="850"/>
      <c r="MI7" s="520"/>
      <c r="MJ7" s="521"/>
      <c r="MK7" s="521"/>
      <c r="ML7" s="183"/>
      <c r="MM7" s="558"/>
      <c r="MN7" s="317"/>
      <c r="MO7" s="335"/>
      <c r="MP7" s="1489"/>
      <c r="MQ7" s="181"/>
      <c r="MR7" s="492"/>
      <c r="MS7" s="850"/>
      <c r="MT7" s="520"/>
      <c r="MU7" s="521"/>
      <c r="MV7" s="521"/>
      <c r="MW7" s="1490"/>
      <c r="MX7" s="1491"/>
      <c r="MY7" s="1212"/>
      <c r="MZ7" s="1213"/>
      <c r="NA7" s="1214"/>
      <c r="NB7" s="1215"/>
      <c r="NC7" s="1212"/>
      <c r="ND7" s="1213"/>
      <c r="NE7" s="1214"/>
      <c r="NF7" s="1216"/>
      <c r="NG7" s="1218"/>
      <c r="NH7" s="1218"/>
      <c r="NI7" s="1219"/>
      <c r="NJ7" s="1220"/>
      <c r="NK7" s="1221"/>
      <c r="NL7" s="1215"/>
      <c r="NN7" s="1053"/>
      <c r="NO7" s="1053"/>
      <c r="NP7" s="1053"/>
      <c r="NQ7" s="1205"/>
      <c r="NR7" s="1206"/>
      <c r="NS7" s="1207"/>
      <c r="NT7" s="1208"/>
      <c r="NU7" s="1209"/>
      <c r="NV7" s="1209"/>
      <c r="NW7" s="1210"/>
      <c r="NX7" s="1211"/>
      <c r="NY7" s="1036"/>
      <c r="NZ7" s="1036"/>
      <c r="OA7" s="1036"/>
      <c r="OB7" s="1036"/>
      <c r="OC7" s="1036"/>
      <c r="OD7" s="1036"/>
      <c r="OE7" s="1036"/>
      <c r="OF7" s="1036"/>
      <c r="OG7" s="1036"/>
      <c r="OH7" s="1036"/>
      <c r="OI7" s="1036"/>
    </row>
    <row r="8" spans="1:401" ht="18.75" customHeight="1" x14ac:dyDescent="0.25">
      <c r="A8" s="429"/>
      <c r="B8" s="429"/>
      <c r="C8" s="429"/>
      <c r="D8" s="225"/>
      <c r="E8" s="226"/>
      <c r="F8" s="199"/>
      <c r="G8" s="200"/>
      <c r="H8" s="429"/>
      <c r="I8" s="235"/>
      <c r="J8" s="491"/>
      <c r="K8" s="784"/>
      <c r="L8" s="520"/>
      <c r="M8" s="521"/>
      <c r="N8" s="1127"/>
      <c r="O8" s="491"/>
      <c r="P8" s="784"/>
      <c r="Q8" s="520"/>
      <c r="R8" s="521"/>
      <c r="S8" s="1127"/>
      <c r="T8" s="195"/>
      <c r="U8" s="179"/>
      <c r="V8" s="180"/>
      <c r="W8" s="181"/>
      <c r="X8" s="492"/>
      <c r="Y8" s="784"/>
      <c r="Z8" s="520"/>
      <c r="AA8" s="521"/>
      <c r="AB8" s="521"/>
      <c r="AC8" s="183"/>
      <c r="AD8" s="493"/>
      <c r="AE8" s="195"/>
      <c r="AF8" s="179"/>
      <c r="AG8" s="180"/>
      <c r="AH8" s="181"/>
      <c r="AI8" s="492"/>
      <c r="AJ8" s="784"/>
      <c r="AK8" s="520"/>
      <c r="AL8" s="521"/>
      <c r="AM8" s="521"/>
      <c r="AN8" s="183"/>
      <c r="AO8" s="558"/>
      <c r="AP8" s="491"/>
      <c r="AQ8" s="179"/>
      <c r="AR8" s="180"/>
      <c r="AS8" s="181"/>
      <c r="AT8" s="492"/>
      <c r="AU8" s="784"/>
      <c r="AV8" s="520"/>
      <c r="AW8" s="521"/>
      <c r="AX8" s="521"/>
      <c r="AY8" s="183"/>
      <c r="AZ8" s="591"/>
      <c r="BA8" s="247"/>
      <c r="BB8" s="245"/>
      <c r="BC8" s="245"/>
      <c r="BD8" s="181"/>
      <c r="BE8" s="492"/>
      <c r="BF8" s="784"/>
      <c r="BG8" s="520"/>
      <c r="BH8" s="521"/>
      <c r="BI8" s="521"/>
      <c r="BJ8" s="183"/>
      <c r="BK8" s="558"/>
      <c r="BL8" s="317"/>
      <c r="BM8" s="335"/>
      <c r="BN8" s="335"/>
      <c r="BO8" s="181"/>
      <c r="BP8" s="492"/>
      <c r="BQ8" s="784"/>
      <c r="BR8" s="520"/>
      <c r="BS8" s="521"/>
      <c r="BT8" s="521"/>
      <c r="BU8" s="183"/>
      <c r="BV8" s="591"/>
      <c r="BW8" s="247"/>
      <c r="BX8" s="335"/>
      <c r="BY8" s="335"/>
      <c r="BZ8" s="181"/>
      <c r="CA8" s="492"/>
      <c r="CB8" s="784"/>
      <c r="CC8" s="520"/>
      <c r="CD8" s="521"/>
      <c r="CE8" s="521"/>
      <c r="CF8" s="183"/>
      <c r="CG8" s="558"/>
      <c r="CH8" s="247"/>
      <c r="CI8" s="335"/>
      <c r="CJ8" s="335"/>
      <c r="CK8" s="181"/>
      <c r="CL8" s="492"/>
      <c r="CM8" s="784"/>
      <c r="CN8" s="520"/>
      <c r="CO8" s="521"/>
      <c r="CP8" s="521"/>
      <c r="CQ8" s="183"/>
      <c r="CR8" s="558"/>
      <c r="CS8" s="495"/>
      <c r="CT8" s="496"/>
      <c r="CU8" s="497"/>
      <c r="CV8" s="498"/>
      <c r="CW8" s="499"/>
      <c r="CX8" s="440"/>
      <c r="CY8" s="498"/>
      <c r="CZ8" s="46"/>
      <c r="DA8" s="1128"/>
      <c r="DB8" s="605"/>
      <c r="DC8" s="605"/>
      <c r="DD8" s="163"/>
      <c r="DE8" s="164"/>
      <c r="DF8" s="784"/>
      <c r="DG8" s="158"/>
      <c r="DH8" s="165"/>
      <c r="DI8" s="165"/>
      <c r="DJ8" s="595"/>
      <c r="DK8" s="820"/>
      <c r="DL8" s="604"/>
      <c r="DM8" s="605"/>
      <c r="DN8" s="605"/>
      <c r="DO8" s="163"/>
      <c r="DP8" s="164"/>
      <c r="DQ8" s="784"/>
      <c r="DR8" s="158"/>
      <c r="DS8" s="165"/>
      <c r="DT8" s="165"/>
      <c r="DU8" s="595"/>
      <c r="DV8" s="820"/>
      <c r="DW8" s="1128"/>
      <c r="DX8" s="605"/>
      <c r="DY8" s="605"/>
      <c r="DZ8" s="163"/>
      <c r="EA8" s="164"/>
      <c r="EB8" s="784"/>
      <c r="EC8" s="158"/>
      <c r="ED8" s="165"/>
      <c r="EE8" s="165"/>
      <c r="EF8" s="595"/>
      <c r="EG8" s="820"/>
      <c r="EH8" s="247"/>
      <c r="EI8" s="245"/>
      <c r="EJ8" s="245"/>
      <c r="EK8" s="6"/>
      <c r="EL8" s="104"/>
      <c r="EM8" s="784"/>
      <c r="EN8" s="540"/>
      <c r="EO8" s="539"/>
      <c r="EP8" s="539"/>
      <c r="EQ8" s="183"/>
      <c r="ER8" s="110"/>
      <c r="ES8" s="592"/>
      <c r="ET8" s="605"/>
      <c r="EU8" s="605"/>
      <c r="EV8" s="163"/>
      <c r="EW8" s="164"/>
      <c r="EX8" s="784"/>
      <c r="EY8" s="158"/>
      <c r="EZ8" s="165"/>
      <c r="FA8" s="165"/>
      <c r="FB8" s="595"/>
      <c r="FC8" s="820"/>
      <c r="FD8" s="604"/>
      <c r="FE8" s="605"/>
      <c r="FF8" s="605"/>
      <c r="FG8" s="163"/>
      <c r="FH8" s="164"/>
      <c r="FI8" s="784"/>
      <c r="FJ8" s="158"/>
      <c r="FK8" s="165"/>
      <c r="FL8" s="165"/>
      <c r="FM8" s="595"/>
      <c r="FN8" s="820"/>
      <c r="FO8" s="247"/>
      <c r="FP8" s="245"/>
      <c r="FQ8" s="245"/>
      <c r="FR8" s="6"/>
      <c r="FS8" s="104"/>
      <c r="FT8" s="784"/>
      <c r="FU8" s="540"/>
      <c r="FV8" s="539"/>
      <c r="FW8" s="539"/>
      <c r="FX8" s="183"/>
      <c r="FY8" s="110"/>
      <c r="FZ8" s="1129"/>
      <c r="GA8" s="1130"/>
      <c r="GB8" s="1131"/>
      <c r="GC8" s="245"/>
      <c r="GD8" s="1132"/>
      <c r="GE8" s="496"/>
      <c r="GF8" s="497"/>
      <c r="GG8" s="1133"/>
      <c r="GH8" s="789"/>
      <c r="GI8" s="1134"/>
      <c r="GJ8" s="1135"/>
      <c r="GK8" s="695"/>
      <c r="GL8" s="1136"/>
      <c r="GM8" s="1137"/>
      <c r="GN8" s="335"/>
      <c r="GO8" s="181"/>
      <c r="GP8" s="492"/>
      <c r="GQ8" s="850"/>
      <c r="GR8" s="520"/>
      <c r="GS8" s="521"/>
      <c r="GT8" s="521"/>
      <c r="GU8" s="183"/>
      <c r="GV8" s="1138"/>
      <c r="GW8" s="247"/>
      <c r="GX8" s="335"/>
      <c r="GY8" s="335"/>
      <c r="GZ8" s="181"/>
      <c r="HA8" s="492"/>
      <c r="HB8" s="850"/>
      <c r="HC8" s="520"/>
      <c r="HD8" s="521"/>
      <c r="HE8" s="521"/>
      <c r="HF8" s="183"/>
      <c r="HG8" s="558"/>
      <c r="HH8" s="1053"/>
      <c r="HI8" s="1054"/>
      <c r="HJ8" s="1054"/>
      <c r="HK8" s="594"/>
      <c r="HL8" s="600"/>
      <c r="HM8" s="1139"/>
      <c r="HN8" s="601"/>
      <c r="HO8" s="602"/>
      <c r="HP8" s="165"/>
      <c r="HQ8" s="1052"/>
      <c r="HR8" s="1140"/>
      <c r="HS8" s="247"/>
      <c r="HT8" s="335"/>
      <c r="HU8" s="335"/>
      <c r="HV8" s="181"/>
      <c r="HW8" s="492"/>
      <c r="HX8" s="850"/>
      <c r="HY8" s="520"/>
      <c r="HZ8" s="521"/>
      <c r="IA8" s="521"/>
      <c r="IB8" s="183"/>
      <c r="IC8" s="824"/>
      <c r="ID8" s="1141"/>
      <c r="IE8" s="1142"/>
      <c r="IF8" s="1142"/>
      <c r="IG8" s="1143"/>
      <c r="IH8" s="1144"/>
      <c r="II8" s="1145"/>
      <c r="IJ8" s="1146"/>
      <c r="IK8" s="1147"/>
      <c r="IL8" s="1147"/>
      <c r="IM8" s="1148"/>
      <c r="IN8" s="1149"/>
      <c r="IO8" s="317"/>
      <c r="IP8" s="245"/>
      <c r="IQ8" s="245"/>
      <c r="IR8" s="181"/>
      <c r="IS8" s="492"/>
      <c r="IT8" s="850"/>
      <c r="IU8" s="520"/>
      <c r="IV8" s="521"/>
      <c r="IW8" s="521"/>
      <c r="IX8" s="183"/>
      <c r="IY8" s="820"/>
      <c r="IZ8" s="247"/>
      <c r="JA8" s="335"/>
      <c r="JB8" s="335"/>
      <c r="JC8" s="181"/>
      <c r="JD8" s="492"/>
      <c r="JE8" s="850"/>
      <c r="JF8" s="520"/>
      <c r="JG8" s="521"/>
      <c r="JH8" s="521"/>
      <c r="JI8" s="183"/>
      <c r="JJ8" s="824"/>
      <c r="JK8" s="1128"/>
      <c r="JL8" s="593"/>
      <c r="JM8" s="1150"/>
      <c r="JN8" s="1050"/>
      <c r="JO8" s="1051"/>
      <c r="JP8" s="1047"/>
      <c r="JQ8" s="1048"/>
      <c r="JR8" s="1049"/>
      <c r="JS8" s="1049"/>
      <c r="JT8" s="1052"/>
      <c r="JU8" s="1140"/>
      <c r="JV8" s="247"/>
      <c r="JW8" s="1151"/>
      <c r="JX8" s="335"/>
      <c r="JY8" s="723"/>
      <c r="JZ8" s="724"/>
      <c r="KA8" s="799"/>
      <c r="KB8" s="725"/>
      <c r="KC8" s="726"/>
      <c r="KD8" s="726"/>
      <c r="KE8" s="1152"/>
      <c r="KF8" s="728"/>
      <c r="KG8" s="1153"/>
      <c r="KH8" s="1154"/>
      <c r="KI8" s="1155"/>
      <c r="KJ8" s="1156"/>
      <c r="KK8" s="1157"/>
      <c r="KL8" s="1154"/>
      <c r="KM8" s="1155"/>
      <c r="KN8" s="1158"/>
      <c r="KO8" s="1159"/>
      <c r="KP8" s="1160"/>
      <c r="KQ8" s="1161"/>
      <c r="KR8" s="1162"/>
      <c r="KS8" s="1163"/>
      <c r="KT8" s="1156"/>
      <c r="KU8" s="1164"/>
      <c r="KV8" s="247"/>
      <c r="KW8" s="335"/>
      <c r="KX8" s="335"/>
      <c r="KY8" s="1165"/>
      <c r="KZ8" s="1166"/>
      <c r="LA8" s="1167"/>
      <c r="LB8" s="1168"/>
      <c r="LC8" s="1169"/>
      <c r="LD8" s="1169"/>
      <c r="LE8" s="1152"/>
      <c r="LF8" s="728"/>
      <c r="LG8" s="247"/>
      <c r="LH8" s="335"/>
      <c r="LI8" s="335"/>
      <c r="LJ8" s="181"/>
      <c r="LK8" s="492"/>
      <c r="LL8" s="850"/>
      <c r="LM8" s="520"/>
      <c r="LN8" s="521"/>
      <c r="LO8" s="521"/>
      <c r="LP8" s="183"/>
      <c r="LQ8" s="558"/>
      <c r="LR8" s="339"/>
      <c r="LS8" s="1170"/>
      <c r="LT8" s="181"/>
      <c r="LU8" s="181"/>
      <c r="LV8" s="492"/>
      <c r="LW8" s="850"/>
      <c r="LX8" s="520"/>
      <c r="LY8" s="521"/>
      <c r="LZ8" s="521"/>
      <c r="MA8" s="183"/>
      <c r="MB8" s="558"/>
      <c r="MC8" s="247"/>
      <c r="MD8" s="1151"/>
      <c r="ME8" s="1171"/>
      <c r="MF8" s="181"/>
      <c r="MG8" s="492"/>
      <c r="MH8" s="850"/>
      <c r="MI8" s="520"/>
      <c r="MJ8" s="521"/>
      <c r="MK8" s="521"/>
      <c r="ML8" s="183"/>
      <c r="MM8" s="558"/>
      <c r="MN8" s="317"/>
      <c r="MO8" s="335"/>
      <c r="MP8" s="1489"/>
      <c r="MQ8" s="181"/>
      <c r="MR8" s="492"/>
      <c r="MS8" s="850"/>
      <c r="MT8" s="520"/>
      <c r="MU8" s="521"/>
      <c r="MV8" s="521"/>
      <c r="MW8" s="1490"/>
      <c r="MX8" s="1491"/>
      <c r="MY8" s="1212"/>
      <c r="MZ8" s="1213"/>
      <c r="NA8" s="1214"/>
      <c r="NB8" s="1215"/>
      <c r="NC8" s="1212"/>
      <c r="ND8" s="1213"/>
      <c r="NE8" s="1214"/>
      <c r="NF8" s="1216"/>
      <c r="NG8" s="1218"/>
      <c r="NH8" s="1218"/>
      <c r="NI8" s="1219"/>
      <c r="NJ8" s="1220"/>
      <c r="NK8" s="1221"/>
      <c r="NL8" s="1215"/>
      <c r="NN8" s="1053"/>
      <c r="NO8" s="1053"/>
      <c r="NP8" s="1053"/>
      <c r="NQ8" s="1205"/>
      <c r="NR8" s="1206"/>
      <c r="NS8" s="1207"/>
      <c r="NT8" s="1208"/>
      <c r="NU8" s="1209"/>
      <c r="NV8" s="1209"/>
      <c r="NW8" s="1210"/>
      <c r="NX8" s="1211"/>
      <c r="NY8" s="1036"/>
      <c r="NZ8" s="1036"/>
      <c r="OA8" s="1036"/>
      <c r="OB8" s="1036"/>
      <c r="OC8" s="1036"/>
      <c r="OD8" s="1036"/>
      <c r="OE8" s="1036"/>
      <c r="OF8" s="1036"/>
      <c r="OG8" s="1036"/>
      <c r="OH8" s="1036"/>
      <c r="OI8" s="1036"/>
    </row>
    <row r="9" spans="1:401" ht="18.75" customHeight="1" x14ac:dyDescent="0.25">
      <c r="A9" s="429"/>
      <c r="B9" s="429"/>
      <c r="C9" s="429"/>
      <c r="D9" s="225"/>
      <c r="E9" s="226"/>
      <c r="F9" s="199"/>
      <c r="G9" s="200"/>
      <c r="H9" s="429"/>
      <c r="I9" s="235"/>
      <c r="J9" s="491"/>
      <c r="K9" s="784"/>
      <c r="L9" s="520"/>
      <c r="M9" s="521"/>
      <c r="N9" s="1127"/>
      <c r="O9" s="491"/>
      <c r="P9" s="784"/>
      <c r="Q9" s="520"/>
      <c r="R9" s="521"/>
      <c r="S9" s="1127"/>
      <c r="T9" s="195"/>
      <c r="U9" s="179"/>
      <c r="V9" s="180"/>
      <c r="W9" s="181"/>
      <c r="X9" s="492"/>
      <c r="Y9" s="784"/>
      <c r="Z9" s="520"/>
      <c r="AA9" s="521"/>
      <c r="AB9" s="521"/>
      <c r="AC9" s="183"/>
      <c r="AD9" s="493"/>
      <c r="AE9" s="195"/>
      <c r="AF9" s="179"/>
      <c r="AG9" s="180"/>
      <c r="AH9" s="181"/>
      <c r="AI9" s="492"/>
      <c r="AJ9" s="784"/>
      <c r="AK9" s="520"/>
      <c r="AL9" s="521"/>
      <c r="AM9" s="521"/>
      <c r="AN9" s="183"/>
      <c r="AO9" s="558"/>
      <c r="AP9" s="491"/>
      <c r="AQ9" s="179"/>
      <c r="AR9" s="180"/>
      <c r="AS9" s="181"/>
      <c r="AT9" s="492"/>
      <c r="AU9" s="784"/>
      <c r="AV9" s="520"/>
      <c r="AW9" s="521"/>
      <c r="AX9" s="521"/>
      <c r="AY9" s="183"/>
      <c r="AZ9" s="591"/>
      <c r="BA9" s="247"/>
      <c r="BB9" s="245"/>
      <c r="BC9" s="245"/>
      <c r="BD9" s="181"/>
      <c r="BE9" s="492"/>
      <c r="BF9" s="784"/>
      <c r="BG9" s="520"/>
      <c r="BH9" s="521"/>
      <c r="BI9" s="521"/>
      <c r="BJ9" s="183"/>
      <c r="BK9" s="558"/>
      <c r="BL9" s="317"/>
      <c r="BM9" s="335"/>
      <c r="BN9" s="335"/>
      <c r="BO9" s="181"/>
      <c r="BP9" s="492"/>
      <c r="BQ9" s="784"/>
      <c r="BR9" s="520"/>
      <c r="BS9" s="521"/>
      <c r="BT9" s="521"/>
      <c r="BU9" s="183"/>
      <c r="BV9" s="591"/>
      <c r="BW9" s="247"/>
      <c r="BX9" s="335"/>
      <c r="BY9" s="335"/>
      <c r="BZ9" s="181"/>
      <c r="CA9" s="492"/>
      <c r="CB9" s="784"/>
      <c r="CC9" s="520"/>
      <c r="CD9" s="521"/>
      <c r="CE9" s="521"/>
      <c r="CF9" s="183"/>
      <c r="CG9" s="558"/>
      <c r="CH9" s="247"/>
      <c r="CI9" s="335"/>
      <c r="CJ9" s="335"/>
      <c r="CK9" s="181"/>
      <c r="CL9" s="492"/>
      <c r="CM9" s="784"/>
      <c r="CN9" s="520"/>
      <c r="CO9" s="521"/>
      <c r="CP9" s="521"/>
      <c r="CQ9" s="183"/>
      <c r="CR9" s="558"/>
      <c r="CS9" s="495"/>
      <c r="CT9" s="496"/>
      <c r="CU9" s="497"/>
      <c r="CV9" s="498"/>
      <c r="CW9" s="499"/>
      <c r="CX9" s="440"/>
      <c r="CY9" s="498"/>
      <c r="CZ9" s="46"/>
      <c r="DA9" s="1128"/>
      <c r="DB9" s="605"/>
      <c r="DC9" s="605"/>
      <c r="DD9" s="163"/>
      <c r="DE9" s="164"/>
      <c r="DF9" s="784"/>
      <c r="DG9" s="158"/>
      <c r="DH9" s="165"/>
      <c r="DI9" s="165"/>
      <c r="DJ9" s="595"/>
      <c r="DK9" s="820"/>
      <c r="DL9" s="604"/>
      <c r="DM9" s="605"/>
      <c r="DN9" s="605"/>
      <c r="DO9" s="163"/>
      <c r="DP9" s="164"/>
      <c r="DQ9" s="784"/>
      <c r="DR9" s="158"/>
      <c r="DS9" s="165"/>
      <c r="DT9" s="165"/>
      <c r="DU9" s="595"/>
      <c r="DV9" s="820"/>
      <c r="DW9" s="1128"/>
      <c r="DX9" s="605"/>
      <c r="DY9" s="605"/>
      <c r="DZ9" s="163"/>
      <c r="EA9" s="164"/>
      <c r="EB9" s="784"/>
      <c r="EC9" s="158"/>
      <c r="ED9" s="165"/>
      <c r="EE9" s="165"/>
      <c r="EF9" s="595"/>
      <c r="EG9" s="820"/>
      <c r="EH9" s="247"/>
      <c r="EI9" s="245"/>
      <c r="EJ9" s="245"/>
      <c r="EK9" s="6"/>
      <c r="EL9" s="104"/>
      <c r="EM9" s="784"/>
      <c r="EN9" s="540"/>
      <c r="EO9" s="539"/>
      <c r="EP9" s="539"/>
      <c r="EQ9" s="183"/>
      <c r="ER9" s="110"/>
      <c r="ES9" s="592"/>
      <c r="ET9" s="605"/>
      <c r="EU9" s="605"/>
      <c r="EV9" s="163"/>
      <c r="EW9" s="164"/>
      <c r="EX9" s="784"/>
      <c r="EY9" s="158"/>
      <c r="EZ9" s="165"/>
      <c r="FA9" s="165"/>
      <c r="FB9" s="595"/>
      <c r="FC9" s="820"/>
      <c r="FD9" s="604"/>
      <c r="FE9" s="605"/>
      <c r="FF9" s="605"/>
      <c r="FG9" s="163"/>
      <c r="FH9" s="164"/>
      <c r="FI9" s="784"/>
      <c r="FJ9" s="158"/>
      <c r="FK9" s="165"/>
      <c r="FL9" s="165"/>
      <c r="FM9" s="595"/>
      <c r="FN9" s="820"/>
      <c r="FO9" s="247"/>
      <c r="FP9" s="245"/>
      <c r="FQ9" s="245"/>
      <c r="FR9" s="6"/>
      <c r="FS9" s="104"/>
      <c r="FT9" s="784"/>
      <c r="FU9" s="540"/>
      <c r="FV9" s="539"/>
      <c r="FW9" s="539"/>
      <c r="FX9" s="183"/>
      <c r="FY9" s="110"/>
      <c r="FZ9" s="1129"/>
      <c r="GA9" s="1130"/>
      <c r="GB9" s="1131"/>
      <c r="GC9" s="245"/>
      <c r="GD9" s="1132"/>
      <c r="GE9" s="496"/>
      <c r="GF9" s="497"/>
      <c r="GG9" s="1133"/>
      <c r="GH9" s="789"/>
      <c r="GI9" s="1134"/>
      <c r="GJ9" s="1135"/>
      <c r="GK9" s="695"/>
      <c r="GL9" s="1136"/>
      <c r="GM9" s="1137"/>
      <c r="GN9" s="335"/>
      <c r="GO9" s="181"/>
      <c r="GP9" s="492"/>
      <c r="GQ9" s="850"/>
      <c r="GR9" s="520"/>
      <c r="GS9" s="521"/>
      <c r="GT9" s="521"/>
      <c r="GU9" s="183"/>
      <c r="GV9" s="1138"/>
      <c r="GW9" s="247"/>
      <c r="GX9" s="335"/>
      <c r="GY9" s="335"/>
      <c r="GZ9" s="181"/>
      <c r="HA9" s="492"/>
      <c r="HB9" s="850"/>
      <c r="HC9" s="520"/>
      <c r="HD9" s="521"/>
      <c r="HE9" s="521"/>
      <c r="HF9" s="183"/>
      <c r="HG9" s="558"/>
      <c r="HH9" s="1053"/>
      <c r="HI9" s="1054"/>
      <c r="HJ9" s="1054"/>
      <c r="HK9" s="594"/>
      <c r="HL9" s="600"/>
      <c r="HM9" s="1139"/>
      <c r="HN9" s="601"/>
      <c r="HO9" s="602"/>
      <c r="HP9" s="165"/>
      <c r="HQ9" s="1052"/>
      <c r="HR9" s="1140"/>
      <c r="HS9" s="247"/>
      <c r="HT9" s="335"/>
      <c r="HU9" s="335"/>
      <c r="HV9" s="181"/>
      <c r="HW9" s="492"/>
      <c r="HX9" s="850"/>
      <c r="HY9" s="520"/>
      <c r="HZ9" s="521"/>
      <c r="IA9" s="521"/>
      <c r="IB9" s="183"/>
      <c r="IC9" s="824"/>
      <c r="ID9" s="1141"/>
      <c r="IE9" s="1142"/>
      <c r="IF9" s="1142"/>
      <c r="IG9" s="1143"/>
      <c r="IH9" s="1144"/>
      <c r="II9" s="1145"/>
      <c r="IJ9" s="1146"/>
      <c r="IK9" s="1147"/>
      <c r="IL9" s="1147"/>
      <c r="IM9" s="1148"/>
      <c r="IN9" s="1149"/>
      <c r="IO9" s="317"/>
      <c r="IP9" s="245"/>
      <c r="IQ9" s="245"/>
      <c r="IR9" s="181"/>
      <c r="IS9" s="492"/>
      <c r="IT9" s="850"/>
      <c r="IU9" s="520"/>
      <c r="IV9" s="521"/>
      <c r="IW9" s="521"/>
      <c r="IX9" s="183"/>
      <c r="IY9" s="820"/>
      <c r="IZ9" s="247"/>
      <c r="JA9" s="335"/>
      <c r="JB9" s="335"/>
      <c r="JC9" s="181"/>
      <c r="JD9" s="492"/>
      <c r="JE9" s="850"/>
      <c r="JF9" s="520"/>
      <c r="JG9" s="521"/>
      <c r="JH9" s="521"/>
      <c r="JI9" s="183"/>
      <c r="JJ9" s="824"/>
      <c r="JK9" s="1128"/>
      <c r="JL9" s="593"/>
      <c r="JM9" s="1150"/>
      <c r="JN9" s="1050"/>
      <c r="JO9" s="1051"/>
      <c r="JP9" s="1047"/>
      <c r="JQ9" s="1048"/>
      <c r="JR9" s="1049"/>
      <c r="JS9" s="1049"/>
      <c r="JT9" s="1052"/>
      <c r="JU9" s="1140"/>
      <c r="JV9" s="247"/>
      <c r="JW9" s="1151"/>
      <c r="JX9" s="335"/>
      <c r="JY9" s="723"/>
      <c r="JZ9" s="724"/>
      <c r="KA9" s="799"/>
      <c r="KB9" s="725"/>
      <c r="KC9" s="726"/>
      <c r="KD9" s="726"/>
      <c r="KE9" s="1152"/>
      <c r="KF9" s="728"/>
      <c r="KG9" s="1153"/>
      <c r="KH9" s="1154"/>
      <c r="KI9" s="1155"/>
      <c r="KJ9" s="1156"/>
      <c r="KK9" s="1157"/>
      <c r="KL9" s="1154"/>
      <c r="KM9" s="1155"/>
      <c r="KN9" s="1158"/>
      <c r="KO9" s="1159"/>
      <c r="KP9" s="1160"/>
      <c r="KQ9" s="1161"/>
      <c r="KR9" s="1162"/>
      <c r="KS9" s="1163"/>
      <c r="KT9" s="1156"/>
      <c r="KU9" s="1164"/>
      <c r="KV9" s="247"/>
      <c r="KW9" s="335"/>
      <c r="KX9" s="335"/>
      <c r="KY9" s="1165"/>
      <c r="KZ9" s="1166"/>
      <c r="LA9" s="1167"/>
      <c r="LB9" s="1168"/>
      <c r="LC9" s="1169"/>
      <c r="LD9" s="1169"/>
      <c r="LE9" s="1152"/>
      <c r="LF9" s="728"/>
      <c r="LG9" s="247"/>
      <c r="LH9" s="335"/>
      <c r="LI9" s="335"/>
      <c r="LJ9" s="181"/>
      <c r="LK9" s="492"/>
      <c r="LL9" s="850"/>
      <c r="LM9" s="520"/>
      <c r="LN9" s="521"/>
      <c r="LO9" s="521"/>
      <c r="LP9" s="183"/>
      <c r="LQ9" s="558"/>
      <c r="LR9" s="339"/>
      <c r="LS9" s="1170"/>
      <c r="LT9" s="181"/>
      <c r="LU9" s="181"/>
      <c r="LV9" s="492"/>
      <c r="LW9" s="850"/>
      <c r="LX9" s="520"/>
      <c r="LY9" s="521"/>
      <c r="LZ9" s="521"/>
      <c r="MA9" s="183"/>
      <c r="MB9" s="558"/>
      <c r="MC9" s="247"/>
      <c r="MD9" s="1151"/>
      <c r="ME9" s="1171"/>
      <c r="MF9" s="181"/>
      <c r="MG9" s="492"/>
      <c r="MH9" s="850"/>
      <c r="MI9" s="520"/>
      <c r="MJ9" s="521"/>
      <c r="MK9" s="521"/>
      <c r="ML9" s="183"/>
      <c r="MM9" s="558"/>
      <c r="MN9" s="317"/>
      <c r="MO9" s="335"/>
      <c r="MP9" s="1489"/>
      <c r="MQ9" s="181"/>
      <c r="MR9" s="492"/>
      <c r="MS9" s="850"/>
      <c r="MT9" s="520"/>
      <c r="MU9" s="521"/>
      <c r="MV9" s="521"/>
      <c r="MW9" s="1490"/>
      <c r="MX9" s="1491"/>
      <c r="MY9" s="1212"/>
      <c r="MZ9" s="1213"/>
      <c r="NA9" s="1214"/>
      <c r="NB9" s="1215"/>
      <c r="NC9" s="1212"/>
      <c r="ND9" s="1213"/>
      <c r="NE9" s="1214"/>
      <c r="NF9" s="1216"/>
      <c r="NG9" s="1218"/>
      <c r="NH9" s="1218"/>
      <c r="NI9" s="1219"/>
      <c r="NJ9" s="1220"/>
      <c r="NK9" s="1221"/>
      <c r="NL9" s="1215"/>
      <c r="NN9" s="1053"/>
      <c r="NO9" s="1053"/>
      <c r="NP9" s="1053"/>
      <c r="NQ9" s="1205"/>
      <c r="NR9" s="1206"/>
      <c r="NS9" s="1207"/>
      <c r="NT9" s="1208"/>
      <c r="NU9" s="1209"/>
      <c r="NV9" s="1209"/>
      <c r="NW9" s="1210"/>
      <c r="NX9" s="1211"/>
      <c r="NY9" s="1036"/>
      <c r="NZ9" s="1036"/>
      <c r="OA9" s="1036"/>
      <c r="OB9" s="1036"/>
      <c r="OC9" s="1036"/>
      <c r="OD9" s="1036"/>
      <c r="OE9" s="1036"/>
      <c r="OF9" s="1036"/>
      <c r="OG9" s="1036"/>
      <c r="OH9" s="1036"/>
      <c r="OI9" s="1036"/>
    </row>
    <row r="10" spans="1:401" ht="18.75" customHeight="1" x14ac:dyDescent="0.25">
      <c r="A10" s="429"/>
      <c r="B10" s="429"/>
      <c r="C10" s="429"/>
      <c r="D10" s="225"/>
      <c r="E10" s="226"/>
      <c r="F10" s="199"/>
      <c r="G10" s="200"/>
      <c r="H10" s="429"/>
      <c r="I10" s="235"/>
      <c r="J10" s="491"/>
      <c r="K10" s="784"/>
      <c r="L10" s="520"/>
      <c r="M10" s="521"/>
      <c r="N10" s="1127"/>
      <c r="O10" s="491"/>
      <c r="P10" s="784"/>
      <c r="Q10" s="520"/>
      <c r="R10" s="521"/>
      <c r="S10" s="1127"/>
      <c r="T10" s="195"/>
      <c r="U10" s="179"/>
      <c r="V10" s="180"/>
      <c r="W10" s="181"/>
      <c r="X10" s="492"/>
      <c r="Y10" s="784"/>
      <c r="Z10" s="520"/>
      <c r="AA10" s="521"/>
      <c r="AB10" s="521"/>
      <c r="AC10" s="183"/>
      <c r="AD10" s="493"/>
      <c r="AE10" s="195"/>
      <c r="AF10" s="179"/>
      <c r="AG10" s="180"/>
      <c r="AH10" s="181"/>
      <c r="AI10" s="492"/>
      <c r="AJ10" s="784"/>
      <c r="AK10" s="520"/>
      <c r="AL10" s="521"/>
      <c r="AM10" s="521"/>
      <c r="AN10" s="183"/>
      <c r="AO10" s="558"/>
      <c r="AP10" s="491"/>
      <c r="AQ10" s="179"/>
      <c r="AR10" s="180"/>
      <c r="AS10" s="181"/>
      <c r="AT10" s="492"/>
      <c r="AU10" s="784"/>
      <c r="AV10" s="520"/>
      <c r="AW10" s="521"/>
      <c r="AX10" s="521"/>
      <c r="AY10" s="183"/>
      <c r="AZ10" s="591"/>
      <c r="BA10" s="247"/>
      <c r="BB10" s="245"/>
      <c r="BC10" s="245"/>
      <c r="BD10" s="181"/>
      <c r="BE10" s="492"/>
      <c r="BF10" s="784"/>
      <c r="BG10" s="520"/>
      <c r="BH10" s="521"/>
      <c r="BI10" s="521"/>
      <c r="BJ10" s="183"/>
      <c r="BK10" s="558"/>
      <c r="BL10" s="317"/>
      <c r="BM10" s="335"/>
      <c r="BN10" s="335"/>
      <c r="BO10" s="181"/>
      <c r="BP10" s="492"/>
      <c r="BQ10" s="784"/>
      <c r="BR10" s="520"/>
      <c r="BS10" s="521"/>
      <c r="BT10" s="521"/>
      <c r="BU10" s="183"/>
      <c r="BV10" s="591"/>
      <c r="BW10" s="247"/>
      <c r="BX10" s="335"/>
      <c r="BY10" s="335"/>
      <c r="BZ10" s="181"/>
      <c r="CA10" s="492"/>
      <c r="CB10" s="784"/>
      <c r="CC10" s="520"/>
      <c r="CD10" s="521"/>
      <c r="CE10" s="521"/>
      <c r="CF10" s="183"/>
      <c r="CG10" s="558"/>
      <c r="CH10" s="247"/>
      <c r="CI10" s="335"/>
      <c r="CJ10" s="335"/>
      <c r="CK10" s="181"/>
      <c r="CL10" s="492"/>
      <c r="CM10" s="784"/>
      <c r="CN10" s="520"/>
      <c r="CO10" s="521"/>
      <c r="CP10" s="521"/>
      <c r="CQ10" s="183"/>
      <c r="CR10" s="558"/>
      <c r="CS10" s="495"/>
      <c r="CT10" s="496"/>
      <c r="CU10" s="497"/>
      <c r="CV10" s="498"/>
      <c r="CW10" s="499"/>
      <c r="CX10" s="440"/>
      <c r="CY10" s="498"/>
      <c r="CZ10" s="46"/>
      <c r="DA10" s="1128"/>
      <c r="DB10" s="605"/>
      <c r="DC10" s="605"/>
      <c r="DD10" s="163"/>
      <c r="DE10" s="164"/>
      <c r="DF10" s="784"/>
      <c r="DG10" s="158"/>
      <c r="DH10" s="165"/>
      <c r="DI10" s="165"/>
      <c r="DJ10" s="595"/>
      <c r="DK10" s="820"/>
      <c r="DL10" s="604"/>
      <c r="DM10" s="605"/>
      <c r="DN10" s="605"/>
      <c r="DO10" s="163"/>
      <c r="DP10" s="164"/>
      <c r="DQ10" s="784"/>
      <c r="DR10" s="158"/>
      <c r="DS10" s="165"/>
      <c r="DT10" s="165"/>
      <c r="DU10" s="595"/>
      <c r="DV10" s="820"/>
      <c r="DW10" s="1128"/>
      <c r="DX10" s="605"/>
      <c r="DY10" s="605"/>
      <c r="DZ10" s="163"/>
      <c r="EA10" s="164"/>
      <c r="EB10" s="784"/>
      <c r="EC10" s="158"/>
      <c r="ED10" s="165"/>
      <c r="EE10" s="165"/>
      <c r="EF10" s="595"/>
      <c r="EG10" s="820"/>
      <c r="EH10" s="247"/>
      <c r="EI10" s="245"/>
      <c r="EJ10" s="245"/>
      <c r="EK10" s="6"/>
      <c r="EL10" s="104"/>
      <c r="EM10" s="784"/>
      <c r="EN10" s="540"/>
      <c r="EO10" s="539"/>
      <c r="EP10" s="539"/>
      <c r="EQ10" s="183"/>
      <c r="ER10" s="110"/>
      <c r="ES10" s="592"/>
      <c r="ET10" s="605"/>
      <c r="EU10" s="605"/>
      <c r="EV10" s="163"/>
      <c r="EW10" s="164"/>
      <c r="EX10" s="784"/>
      <c r="EY10" s="158"/>
      <c r="EZ10" s="165"/>
      <c r="FA10" s="165"/>
      <c r="FB10" s="595"/>
      <c r="FC10" s="820"/>
      <c r="FD10" s="604"/>
      <c r="FE10" s="605"/>
      <c r="FF10" s="605"/>
      <c r="FG10" s="163"/>
      <c r="FH10" s="164"/>
      <c r="FI10" s="784"/>
      <c r="FJ10" s="158"/>
      <c r="FK10" s="165"/>
      <c r="FL10" s="165"/>
      <c r="FM10" s="595"/>
      <c r="FN10" s="820"/>
      <c r="FO10" s="247"/>
      <c r="FP10" s="245"/>
      <c r="FQ10" s="245"/>
      <c r="FR10" s="6"/>
      <c r="FS10" s="104"/>
      <c r="FT10" s="784"/>
      <c r="FU10" s="540"/>
      <c r="FV10" s="539"/>
      <c r="FW10" s="539"/>
      <c r="FX10" s="183"/>
      <c r="FY10" s="110"/>
      <c r="FZ10" s="1129"/>
      <c r="GA10" s="1130"/>
      <c r="GB10" s="1131"/>
      <c r="GC10" s="245"/>
      <c r="GD10" s="1132"/>
      <c r="GE10" s="496"/>
      <c r="GF10" s="497"/>
      <c r="GG10" s="1133"/>
      <c r="GH10" s="789"/>
      <c r="GI10" s="1134"/>
      <c r="GJ10" s="1135"/>
      <c r="GK10" s="695"/>
      <c r="GL10" s="1136"/>
      <c r="GM10" s="1137"/>
      <c r="GN10" s="335"/>
      <c r="GO10" s="181"/>
      <c r="GP10" s="492"/>
      <c r="GQ10" s="850"/>
      <c r="GR10" s="520"/>
      <c r="GS10" s="521"/>
      <c r="GT10" s="521"/>
      <c r="GU10" s="183"/>
      <c r="GV10" s="1138"/>
      <c r="GW10" s="247"/>
      <c r="GX10" s="335"/>
      <c r="GY10" s="335"/>
      <c r="GZ10" s="181"/>
      <c r="HA10" s="492"/>
      <c r="HB10" s="850"/>
      <c r="HC10" s="520"/>
      <c r="HD10" s="521"/>
      <c r="HE10" s="521"/>
      <c r="HF10" s="183"/>
      <c r="HG10" s="558"/>
      <c r="HH10" s="1053"/>
      <c r="HI10" s="1054"/>
      <c r="HJ10" s="1054"/>
      <c r="HK10" s="594"/>
      <c r="HL10" s="600"/>
      <c r="HM10" s="1139"/>
      <c r="HN10" s="601"/>
      <c r="HO10" s="602"/>
      <c r="HP10" s="165"/>
      <c r="HQ10" s="1052"/>
      <c r="HR10" s="1140"/>
      <c r="HS10" s="247"/>
      <c r="HT10" s="335"/>
      <c r="HU10" s="335"/>
      <c r="HV10" s="181"/>
      <c r="HW10" s="492"/>
      <c r="HX10" s="850"/>
      <c r="HY10" s="520"/>
      <c r="HZ10" s="521"/>
      <c r="IA10" s="521"/>
      <c r="IB10" s="183"/>
      <c r="IC10" s="824"/>
      <c r="ID10" s="1141"/>
      <c r="IE10" s="1142"/>
      <c r="IF10" s="1142"/>
      <c r="IG10" s="1143"/>
      <c r="IH10" s="1144"/>
      <c r="II10" s="1145"/>
      <c r="IJ10" s="1146"/>
      <c r="IK10" s="1147"/>
      <c r="IL10" s="1147"/>
      <c r="IM10" s="1148"/>
      <c r="IN10" s="1149"/>
      <c r="IO10" s="317"/>
      <c r="IP10" s="245"/>
      <c r="IQ10" s="245"/>
      <c r="IR10" s="181"/>
      <c r="IS10" s="492"/>
      <c r="IT10" s="850"/>
      <c r="IU10" s="520"/>
      <c r="IV10" s="521"/>
      <c r="IW10" s="521"/>
      <c r="IX10" s="183"/>
      <c r="IY10" s="820"/>
      <c r="IZ10" s="247"/>
      <c r="JA10" s="335"/>
      <c r="JB10" s="335"/>
      <c r="JC10" s="181"/>
      <c r="JD10" s="492"/>
      <c r="JE10" s="850"/>
      <c r="JF10" s="520"/>
      <c r="JG10" s="521"/>
      <c r="JH10" s="521"/>
      <c r="JI10" s="183"/>
      <c r="JJ10" s="824"/>
      <c r="JK10" s="1128"/>
      <c r="JL10" s="593"/>
      <c r="JM10" s="1150"/>
      <c r="JN10" s="1050"/>
      <c r="JO10" s="1051"/>
      <c r="JP10" s="1047"/>
      <c r="JQ10" s="1048"/>
      <c r="JR10" s="1049"/>
      <c r="JS10" s="1049"/>
      <c r="JT10" s="1052"/>
      <c r="JU10" s="1140"/>
      <c r="JV10" s="247"/>
      <c r="JW10" s="1151"/>
      <c r="JX10" s="335"/>
      <c r="JY10" s="723"/>
      <c r="JZ10" s="724"/>
      <c r="KA10" s="799"/>
      <c r="KB10" s="725"/>
      <c r="KC10" s="726"/>
      <c r="KD10" s="726"/>
      <c r="KE10" s="1152"/>
      <c r="KF10" s="728"/>
      <c r="KG10" s="1153"/>
      <c r="KH10" s="1154"/>
      <c r="KI10" s="1155"/>
      <c r="KJ10" s="1156"/>
      <c r="KK10" s="1157"/>
      <c r="KL10" s="1154"/>
      <c r="KM10" s="1155"/>
      <c r="KN10" s="1158"/>
      <c r="KO10" s="1159"/>
      <c r="KP10" s="1160"/>
      <c r="KQ10" s="1161"/>
      <c r="KR10" s="1162"/>
      <c r="KS10" s="1163"/>
      <c r="KT10" s="1156"/>
      <c r="KU10" s="1164"/>
      <c r="KV10" s="247"/>
      <c r="KW10" s="335"/>
      <c r="KX10" s="335"/>
      <c r="KY10" s="1165"/>
      <c r="KZ10" s="1166"/>
      <c r="LA10" s="1167"/>
      <c r="LB10" s="1168"/>
      <c r="LC10" s="1169"/>
      <c r="LD10" s="1169"/>
      <c r="LE10" s="1152"/>
      <c r="LF10" s="728"/>
      <c r="LG10" s="247"/>
      <c r="LH10" s="335"/>
      <c r="LI10" s="335"/>
      <c r="LJ10" s="181"/>
      <c r="LK10" s="492"/>
      <c r="LL10" s="850"/>
      <c r="LM10" s="520"/>
      <c r="LN10" s="521"/>
      <c r="LO10" s="521"/>
      <c r="LP10" s="183"/>
      <c r="LQ10" s="558"/>
      <c r="LR10" s="339"/>
      <c r="LS10" s="1170"/>
      <c r="LT10" s="181"/>
      <c r="LU10" s="181"/>
      <c r="LV10" s="492"/>
      <c r="LW10" s="850"/>
      <c r="LX10" s="520"/>
      <c r="LY10" s="521"/>
      <c r="LZ10" s="521"/>
      <c r="MA10" s="183"/>
      <c r="MB10" s="558"/>
      <c r="MC10" s="247"/>
      <c r="MD10" s="1151"/>
      <c r="ME10" s="1171"/>
      <c r="MF10" s="181"/>
      <c r="MG10" s="492"/>
      <c r="MH10" s="850"/>
      <c r="MI10" s="520"/>
      <c r="MJ10" s="521"/>
      <c r="MK10" s="521"/>
      <c r="ML10" s="183"/>
      <c r="MM10" s="558"/>
      <c r="MN10" s="317"/>
      <c r="MO10" s="335"/>
      <c r="MP10" s="1489"/>
      <c r="MQ10" s="181"/>
      <c r="MR10" s="492"/>
      <c r="MS10" s="850"/>
      <c r="MT10" s="520"/>
      <c r="MU10" s="521"/>
      <c r="MV10" s="521"/>
      <c r="MW10" s="1490"/>
      <c r="MX10" s="1491"/>
      <c r="MY10" s="1212"/>
      <c r="MZ10" s="1213"/>
      <c r="NA10" s="1214"/>
      <c r="NB10" s="1215"/>
      <c r="NC10" s="1212"/>
      <c r="ND10" s="1213"/>
      <c r="NE10" s="1214"/>
      <c r="NF10" s="1216"/>
      <c r="NG10" s="1218"/>
      <c r="NH10" s="1218"/>
      <c r="NI10" s="1219"/>
      <c r="NJ10" s="1220"/>
      <c r="NK10" s="1221"/>
      <c r="NL10" s="1215"/>
      <c r="NN10" s="1053"/>
      <c r="NO10" s="1053"/>
      <c r="NP10" s="1053"/>
      <c r="NQ10" s="1205"/>
      <c r="NR10" s="1206"/>
      <c r="NS10" s="1207"/>
      <c r="NT10" s="1208"/>
      <c r="NU10" s="1209"/>
      <c r="NV10" s="1209"/>
      <c r="NW10" s="1210"/>
      <c r="NX10" s="1211"/>
      <c r="NY10" s="1036"/>
      <c r="NZ10" s="1036"/>
      <c r="OA10" s="1036"/>
      <c r="OB10" s="1036"/>
      <c r="OC10" s="1036"/>
      <c r="OD10" s="1036"/>
      <c r="OE10" s="1036"/>
      <c r="OF10" s="1036"/>
      <c r="OG10" s="1036"/>
      <c r="OH10" s="1036"/>
      <c r="OI10" s="1036"/>
    </row>
    <row r="11" spans="1:401" ht="18.75" customHeight="1" x14ac:dyDescent="0.25">
      <c r="A11" s="429"/>
      <c r="B11" s="429"/>
      <c r="C11" s="429"/>
      <c r="D11" s="225"/>
      <c r="E11" s="226"/>
      <c r="F11" s="199"/>
      <c r="G11" s="200"/>
      <c r="H11" s="429"/>
      <c r="I11" s="235"/>
      <c r="J11" s="491"/>
      <c r="K11" s="784"/>
      <c r="L11" s="520"/>
      <c r="M11" s="521"/>
      <c r="N11" s="1127"/>
      <c r="O11" s="491"/>
      <c r="P11" s="784"/>
      <c r="Q11" s="520"/>
      <c r="R11" s="521"/>
      <c r="S11" s="1127"/>
      <c r="T11" s="195"/>
      <c r="U11" s="179"/>
      <c r="V11" s="180"/>
      <c r="W11" s="181"/>
      <c r="X11" s="492"/>
      <c r="Y11" s="784"/>
      <c r="Z11" s="520"/>
      <c r="AA11" s="521"/>
      <c r="AB11" s="521"/>
      <c r="AC11" s="183"/>
      <c r="AD11" s="493"/>
      <c r="AE11" s="195"/>
      <c r="AF11" s="179"/>
      <c r="AG11" s="180"/>
      <c r="AH11" s="181"/>
      <c r="AI11" s="492"/>
      <c r="AJ11" s="784"/>
      <c r="AK11" s="520"/>
      <c r="AL11" s="521"/>
      <c r="AM11" s="521"/>
      <c r="AN11" s="183"/>
      <c r="AO11" s="558"/>
      <c r="AP11" s="491"/>
      <c r="AQ11" s="179"/>
      <c r="AR11" s="180"/>
      <c r="AS11" s="181"/>
      <c r="AT11" s="492"/>
      <c r="AU11" s="784"/>
      <c r="AV11" s="520"/>
      <c r="AW11" s="521"/>
      <c r="AX11" s="521"/>
      <c r="AY11" s="183"/>
      <c r="AZ11" s="591"/>
      <c r="BA11" s="247"/>
      <c r="BB11" s="245"/>
      <c r="BC11" s="245"/>
      <c r="BD11" s="181"/>
      <c r="BE11" s="492"/>
      <c r="BF11" s="784"/>
      <c r="BG11" s="520"/>
      <c r="BH11" s="521"/>
      <c r="BI11" s="521"/>
      <c r="BJ11" s="183"/>
      <c r="BK11" s="558"/>
      <c r="BL11" s="317"/>
      <c r="BM11" s="335"/>
      <c r="BN11" s="335"/>
      <c r="BO11" s="181"/>
      <c r="BP11" s="492"/>
      <c r="BQ11" s="784"/>
      <c r="BR11" s="520"/>
      <c r="BS11" s="521"/>
      <c r="BT11" s="521"/>
      <c r="BU11" s="183"/>
      <c r="BV11" s="591"/>
      <c r="BW11" s="247"/>
      <c r="BX11" s="335"/>
      <c r="BY11" s="335"/>
      <c r="BZ11" s="181"/>
      <c r="CA11" s="492"/>
      <c r="CB11" s="784"/>
      <c r="CC11" s="520"/>
      <c r="CD11" s="521"/>
      <c r="CE11" s="521"/>
      <c r="CF11" s="183"/>
      <c r="CG11" s="558"/>
      <c r="CH11" s="247"/>
      <c r="CI11" s="335"/>
      <c r="CJ11" s="335"/>
      <c r="CK11" s="181"/>
      <c r="CL11" s="492"/>
      <c r="CM11" s="784"/>
      <c r="CN11" s="520"/>
      <c r="CO11" s="521"/>
      <c r="CP11" s="521"/>
      <c r="CQ11" s="183"/>
      <c r="CR11" s="558"/>
      <c r="CS11" s="495"/>
      <c r="CT11" s="496"/>
      <c r="CU11" s="497"/>
      <c r="CV11" s="498"/>
      <c r="CW11" s="499"/>
      <c r="CX11" s="440"/>
      <c r="CY11" s="498"/>
      <c r="CZ11" s="46"/>
      <c r="DA11" s="1128"/>
      <c r="DB11" s="605"/>
      <c r="DC11" s="605"/>
      <c r="DD11" s="163"/>
      <c r="DE11" s="164"/>
      <c r="DF11" s="784"/>
      <c r="DG11" s="158"/>
      <c r="DH11" s="165"/>
      <c r="DI11" s="165"/>
      <c r="DJ11" s="595"/>
      <c r="DK11" s="820"/>
      <c r="DL11" s="604"/>
      <c r="DM11" s="605"/>
      <c r="DN11" s="605"/>
      <c r="DO11" s="163"/>
      <c r="DP11" s="164"/>
      <c r="DQ11" s="784"/>
      <c r="DR11" s="158"/>
      <c r="DS11" s="165"/>
      <c r="DT11" s="165"/>
      <c r="DU11" s="595"/>
      <c r="DV11" s="820"/>
      <c r="DW11" s="1128"/>
      <c r="DX11" s="605"/>
      <c r="DY11" s="605"/>
      <c r="DZ11" s="163"/>
      <c r="EA11" s="164"/>
      <c r="EB11" s="784"/>
      <c r="EC11" s="158"/>
      <c r="ED11" s="165"/>
      <c r="EE11" s="165"/>
      <c r="EF11" s="595"/>
      <c r="EG11" s="820"/>
      <c r="EH11" s="247"/>
      <c r="EI11" s="245"/>
      <c r="EJ11" s="245"/>
      <c r="EK11" s="6"/>
      <c r="EL11" s="104"/>
      <c r="EM11" s="784"/>
      <c r="EN11" s="540"/>
      <c r="EO11" s="539"/>
      <c r="EP11" s="539"/>
      <c r="EQ11" s="183"/>
      <c r="ER11" s="110"/>
      <c r="ES11" s="592"/>
      <c r="ET11" s="605"/>
      <c r="EU11" s="605"/>
      <c r="EV11" s="163"/>
      <c r="EW11" s="164"/>
      <c r="EX11" s="784"/>
      <c r="EY11" s="158"/>
      <c r="EZ11" s="165"/>
      <c r="FA11" s="165"/>
      <c r="FB11" s="595"/>
      <c r="FC11" s="820"/>
      <c r="FD11" s="604"/>
      <c r="FE11" s="605"/>
      <c r="FF11" s="605"/>
      <c r="FG11" s="163"/>
      <c r="FH11" s="164"/>
      <c r="FI11" s="784"/>
      <c r="FJ11" s="158"/>
      <c r="FK11" s="165"/>
      <c r="FL11" s="165"/>
      <c r="FM11" s="595"/>
      <c r="FN11" s="820"/>
      <c r="FO11" s="247"/>
      <c r="FP11" s="245"/>
      <c r="FQ11" s="245"/>
      <c r="FR11" s="6"/>
      <c r="FS11" s="104"/>
      <c r="FT11" s="784"/>
      <c r="FU11" s="540"/>
      <c r="FV11" s="539"/>
      <c r="FW11" s="539"/>
      <c r="FX11" s="183"/>
      <c r="FY11" s="110"/>
      <c r="FZ11" s="1129"/>
      <c r="GA11" s="1130"/>
      <c r="GB11" s="1131"/>
      <c r="GC11" s="245"/>
      <c r="GD11" s="1132"/>
      <c r="GE11" s="496"/>
      <c r="GF11" s="497"/>
      <c r="GG11" s="1133"/>
      <c r="GH11" s="789"/>
      <c r="GI11" s="1134"/>
      <c r="GJ11" s="1135"/>
      <c r="GK11" s="695"/>
      <c r="GL11" s="1136"/>
      <c r="GM11" s="1137"/>
      <c r="GN11" s="335"/>
      <c r="GO11" s="181"/>
      <c r="GP11" s="492"/>
      <c r="GQ11" s="850"/>
      <c r="GR11" s="520"/>
      <c r="GS11" s="521"/>
      <c r="GT11" s="521"/>
      <c r="GU11" s="183"/>
      <c r="GV11" s="1138"/>
      <c r="GW11" s="247"/>
      <c r="GX11" s="335"/>
      <c r="GY11" s="335"/>
      <c r="GZ11" s="181"/>
      <c r="HA11" s="492"/>
      <c r="HB11" s="850"/>
      <c r="HC11" s="520"/>
      <c r="HD11" s="521"/>
      <c r="HE11" s="521"/>
      <c r="HF11" s="183"/>
      <c r="HG11" s="558"/>
      <c r="HH11" s="1053"/>
      <c r="HI11" s="1054"/>
      <c r="HJ11" s="1054"/>
      <c r="HK11" s="594"/>
      <c r="HL11" s="600"/>
      <c r="HM11" s="1139"/>
      <c r="HN11" s="601"/>
      <c r="HO11" s="602"/>
      <c r="HP11" s="165"/>
      <c r="HQ11" s="1052"/>
      <c r="HR11" s="1140"/>
      <c r="HS11" s="247"/>
      <c r="HT11" s="335"/>
      <c r="HU11" s="335"/>
      <c r="HV11" s="181"/>
      <c r="HW11" s="492"/>
      <c r="HX11" s="850"/>
      <c r="HY11" s="520"/>
      <c r="HZ11" s="521"/>
      <c r="IA11" s="521"/>
      <c r="IB11" s="183"/>
      <c r="IC11" s="824"/>
      <c r="ID11" s="1141"/>
      <c r="IE11" s="1142"/>
      <c r="IF11" s="1142"/>
      <c r="IG11" s="1143"/>
      <c r="IH11" s="1144"/>
      <c r="II11" s="1145"/>
      <c r="IJ11" s="1146"/>
      <c r="IK11" s="1147"/>
      <c r="IL11" s="1147"/>
      <c r="IM11" s="1148"/>
      <c r="IN11" s="1149"/>
      <c r="IO11" s="317"/>
      <c r="IP11" s="245"/>
      <c r="IQ11" s="245"/>
      <c r="IR11" s="181"/>
      <c r="IS11" s="492"/>
      <c r="IT11" s="850"/>
      <c r="IU11" s="520"/>
      <c r="IV11" s="521"/>
      <c r="IW11" s="521"/>
      <c r="IX11" s="183"/>
      <c r="IY11" s="820"/>
      <c r="IZ11" s="247"/>
      <c r="JA11" s="335"/>
      <c r="JB11" s="335"/>
      <c r="JC11" s="181"/>
      <c r="JD11" s="492"/>
      <c r="JE11" s="850"/>
      <c r="JF11" s="520"/>
      <c r="JG11" s="521"/>
      <c r="JH11" s="521"/>
      <c r="JI11" s="183"/>
      <c r="JJ11" s="824"/>
      <c r="JK11" s="1128"/>
      <c r="JL11" s="593"/>
      <c r="JM11" s="1150"/>
      <c r="JN11" s="1050"/>
      <c r="JO11" s="1051"/>
      <c r="JP11" s="1047"/>
      <c r="JQ11" s="1048"/>
      <c r="JR11" s="1049"/>
      <c r="JS11" s="1049"/>
      <c r="JT11" s="1052"/>
      <c r="JU11" s="1140"/>
      <c r="JV11" s="247"/>
      <c r="JW11" s="1151"/>
      <c r="JX11" s="335"/>
      <c r="JY11" s="723"/>
      <c r="JZ11" s="724"/>
      <c r="KA11" s="799"/>
      <c r="KB11" s="725"/>
      <c r="KC11" s="726"/>
      <c r="KD11" s="726"/>
      <c r="KE11" s="1152"/>
      <c r="KF11" s="728"/>
      <c r="KG11" s="1153"/>
      <c r="KH11" s="1154"/>
      <c r="KI11" s="1155"/>
      <c r="KJ11" s="1156"/>
      <c r="KK11" s="1157"/>
      <c r="KL11" s="1154"/>
      <c r="KM11" s="1155"/>
      <c r="KN11" s="1158"/>
      <c r="KO11" s="1159"/>
      <c r="KP11" s="1160"/>
      <c r="KQ11" s="1161"/>
      <c r="KR11" s="1162"/>
      <c r="KS11" s="1163"/>
      <c r="KT11" s="1156"/>
      <c r="KU11" s="1164"/>
      <c r="KV11" s="247"/>
      <c r="KW11" s="335"/>
      <c r="KX11" s="335"/>
      <c r="KY11" s="1165"/>
      <c r="KZ11" s="1166"/>
      <c r="LA11" s="1167"/>
      <c r="LB11" s="1168"/>
      <c r="LC11" s="1169"/>
      <c r="LD11" s="1169"/>
      <c r="LE11" s="1152"/>
      <c r="LF11" s="728"/>
      <c r="LG11" s="247"/>
      <c r="LH11" s="335"/>
      <c r="LI11" s="335"/>
      <c r="LJ11" s="181"/>
      <c r="LK11" s="492"/>
      <c r="LL11" s="850"/>
      <c r="LM11" s="520"/>
      <c r="LN11" s="521"/>
      <c r="LO11" s="521"/>
      <c r="LP11" s="183"/>
      <c r="LQ11" s="558"/>
      <c r="LR11" s="339"/>
      <c r="LS11" s="1170"/>
      <c r="LT11" s="181"/>
      <c r="LU11" s="181"/>
      <c r="LV11" s="492"/>
      <c r="LW11" s="850"/>
      <c r="LX11" s="520"/>
      <c r="LY11" s="521"/>
      <c r="LZ11" s="521"/>
      <c r="MA11" s="183"/>
      <c r="MB11" s="558"/>
      <c r="MC11" s="247"/>
      <c r="MD11" s="1151"/>
      <c r="ME11" s="1171"/>
      <c r="MF11" s="181"/>
      <c r="MG11" s="492"/>
      <c r="MH11" s="850"/>
      <c r="MI11" s="520"/>
      <c r="MJ11" s="521"/>
      <c r="MK11" s="521"/>
      <c r="ML11" s="183"/>
      <c r="MM11" s="558"/>
      <c r="MN11" s="317"/>
      <c r="MO11" s="335"/>
      <c r="MP11" s="1489"/>
      <c r="MQ11" s="181"/>
      <c r="MR11" s="492"/>
      <c r="MS11" s="850"/>
      <c r="MT11" s="520"/>
      <c r="MU11" s="521"/>
      <c r="MV11" s="521"/>
      <c r="MW11" s="1490"/>
      <c r="MX11" s="1491"/>
      <c r="MY11" s="1212"/>
      <c r="MZ11" s="1213"/>
      <c r="NA11" s="1214"/>
      <c r="NB11" s="1215"/>
      <c r="NC11" s="1212"/>
      <c r="ND11" s="1213"/>
      <c r="NE11" s="1214"/>
      <c r="NF11" s="1216"/>
      <c r="NG11" s="1218"/>
      <c r="NH11" s="1218"/>
      <c r="NI11" s="1219"/>
      <c r="NJ11" s="1220"/>
      <c r="NK11" s="1221"/>
      <c r="NL11" s="1215"/>
      <c r="NN11" s="1053"/>
      <c r="NO11" s="1053"/>
      <c r="NP11" s="1053"/>
      <c r="NQ11" s="1205"/>
      <c r="NR11" s="1206"/>
      <c r="NS11" s="1207"/>
      <c r="NT11" s="1208"/>
      <c r="NU11" s="1209"/>
      <c r="NV11" s="1209"/>
      <c r="NW11" s="1210"/>
      <c r="NX11" s="1211"/>
      <c r="NY11" s="1036"/>
      <c r="NZ11" s="1036"/>
      <c r="OA11" s="1036"/>
      <c r="OB11" s="1036"/>
      <c r="OC11" s="1036"/>
      <c r="OD11" s="1036"/>
      <c r="OE11" s="1036"/>
      <c r="OF11" s="1036"/>
      <c r="OG11" s="1036"/>
      <c r="OH11" s="1036"/>
      <c r="OI11" s="1036"/>
    </row>
    <row r="12" spans="1:401" ht="18.75" customHeight="1" x14ac:dyDescent="0.25">
      <c r="A12" s="429"/>
      <c r="B12" s="429"/>
      <c r="C12" s="429"/>
      <c r="D12" s="225"/>
      <c r="E12" s="226"/>
      <c r="F12" s="199"/>
      <c r="G12" s="200"/>
      <c r="H12" s="429"/>
      <c r="I12" s="235"/>
      <c r="J12" s="491"/>
      <c r="K12" s="784"/>
      <c r="L12" s="520"/>
      <c r="M12" s="521"/>
      <c r="N12" s="1127"/>
      <c r="O12" s="491"/>
      <c r="P12" s="784"/>
      <c r="Q12" s="520"/>
      <c r="R12" s="521"/>
      <c r="S12" s="1127"/>
      <c r="T12" s="195"/>
      <c r="U12" s="179"/>
      <c r="V12" s="180"/>
      <c r="W12" s="181"/>
      <c r="X12" s="492"/>
      <c r="Y12" s="784"/>
      <c r="Z12" s="520"/>
      <c r="AA12" s="521"/>
      <c r="AB12" s="521"/>
      <c r="AC12" s="183"/>
      <c r="AD12" s="493"/>
      <c r="AE12" s="195"/>
      <c r="AF12" s="179"/>
      <c r="AG12" s="180"/>
      <c r="AH12" s="181"/>
      <c r="AI12" s="492"/>
      <c r="AJ12" s="784"/>
      <c r="AK12" s="520"/>
      <c r="AL12" s="521"/>
      <c r="AM12" s="521"/>
      <c r="AN12" s="183"/>
      <c r="AO12" s="558"/>
      <c r="AP12" s="491"/>
      <c r="AQ12" s="179"/>
      <c r="AR12" s="180"/>
      <c r="AS12" s="181"/>
      <c r="AT12" s="492"/>
      <c r="AU12" s="784"/>
      <c r="AV12" s="520"/>
      <c r="AW12" s="521"/>
      <c r="AX12" s="521"/>
      <c r="AY12" s="183"/>
      <c r="AZ12" s="591"/>
      <c r="BA12" s="247"/>
      <c r="BB12" s="245"/>
      <c r="BC12" s="245"/>
      <c r="BD12" s="181"/>
      <c r="BE12" s="492"/>
      <c r="BF12" s="784"/>
      <c r="BG12" s="520"/>
      <c r="BH12" s="521"/>
      <c r="BI12" s="521"/>
      <c r="BJ12" s="183"/>
      <c r="BK12" s="558"/>
      <c r="BL12" s="317"/>
      <c r="BM12" s="335"/>
      <c r="BN12" s="335"/>
      <c r="BO12" s="181"/>
      <c r="BP12" s="492"/>
      <c r="BQ12" s="784"/>
      <c r="BR12" s="520"/>
      <c r="BS12" s="521"/>
      <c r="BT12" s="521"/>
      <c r="BU12" s="183"/>
      <c r="BV12" s="591"/>
      <c r="BW12" s="247"/>
      <c r="BX12" s="335"/>
      <c r="BY12" s="335"/>
      <c r="BZ12" s="181"/>
      <c r="CA12" s="492"/>
      <c r="CB12" s="784"/>
      <c r="CC12" s="520"/>
      <c r="CD12" s="521"/>
      <c r="CE12" s="521"/>
      <c r="CF12" s="183"/>
      <c r="CG12" s="558"/>
      <c r="CH12" s="247"/>
      <c r="CI12" s="335"/>
      <c r="CJ12" s="335"/>
      <c r="CK12" s="181"/>
      <c r="CL12" s="492"/>
      <c r="CM12" s="784"/>
      <c r="CN12" s="520"/>
      <c r="CO12" s="521"/>
      <c r="CP12" s="521"/>
      <c r="CQ12" s="183"/>
      <c r="CR12" s="558"/>
      <c r="CS12" s="495"/>
      <c r="CT12" s="496"/>
      <c r="CU12" s="497"/>
      <c r="CV12" s="498"/>
      <c r="CW12" s="499"/>
      <c r="CX12" s="440"/>
      <c r="CY12" s="498"/>
      <c r="CZ12" s="46"/>
      <c r="DA12" s="1128"/>
      <c r="DB12" s="605"/>
      <c r="DC12" s="605"/>
      <c r="DD12" s="163"/>
      <c r="DE12" s="164"/>
      <c r="DF12" s="784"/>
      <c r="DG12" s="158"/>
      <c r="DH12" s="165"/>
      <c r="DI12" s="165"/>
      <c r="DJ12" s="595"/>
      <c r="DK12" s="820"/>
      <c r="DL12" s="604"/>
      <c r="DM12" s="605"/>
      <c r="DN12" s="605"/>
      <c r="DO12" s="163"/>
      <c r="DP12" s="164"/>
      <c r="DQ12" s="784"/>
      <c r="DR12" s="158"/>
      <c r="DS12" s="165"/>
      <c r="DT12" s="165"/>
      <c r="DU12" s="595"/>
      <c r="DV12" s="820"/>
      <c r="DW12" s="1128"/>
      <c r="DX12" s="605"/>
      <c r="DY12" s="605"/>
      <c r="DZ12" s="163"/>
      <c r="EA12" s="164"/>
      <c r="EB12" s="784"/>
      <c r="EC12" s="158"/>
      <c r="ED12" s="165"/>
      <c r="EE12" s="165"/>
      <c r="EF12" s="595"/>
      <c r="EG12" s="820"/>
      <c r="EH12" s="247"/>
      <c r="EI12" s="245"/>
      <c r="EJ12" s="245"/>
      <c r="EK12" s="6"/>
      <c r="EL12" s="104"/>
      <c r="EM12" s="784"/>
      <c r="EN12" s="540"/>
      <c r="EO12" s="539"/>
      <c r="EP12" s="539"/>
      <c r="EQ12" s="183"/>
      <c r="ER12" s="110"/>
      <c r="ES12" s="592"/>
      <c r="ET12" s="605"/>
      <c r="EU12" s="605"/>
      <c r="EV12" s="163"/>
      <c r="EW12" s="164"/>
      <c r="EX12" s="784"/>
      <c r="EY12" s="158"/>
      <c r="EZ12" s="165"/>
      <c r="FA12" s="165"/>
      <c r="FB12" s="595"/>
      <c r="FC12" s="820"/>
      <c r="FD12" s="604"/>
      <c r="FE12" s="605"/>
      <c r="FF12" s="605"/>
      <c r="FG12" s="163"/>
      <c r="FH12" s="164"/>
      <c r="FI12" s="784"/>
      <c r="FJ12" s="158"/>
      <c r="FK12" s="165"/>
      <c r="FL12" s="165"/>
      <c r="FM12" s="595"/>
      <c r="FN12" s="820"/>
      <c r="FO12" s="247"/>
      <c r="FP12" s="245"/>
      <c r="FQ12" s="245"/>
      <c r="FR12" s="6"/>
      <c r="FS12" s="104"/>
      <c r="FT12" s="784"/>
      <c r="FU12" s="540"/>
      <c r="FV12" s="539"/>
      <c r="FW12" s="539"/>
      <c r="FX12" s="183"/>
      <c r="FY12" s="110"/>
      <c r="FZ12" s="1129"/>
      <c r="GA12" s="1130"/>
      <c r="GB12" s="1131"/>
      <c r="GC12" s="245"/>
      <c r="GD12" s="1132"/>
      <c r="GE12" s="496"/>
      <c r="GF12" s="497"/>
      <c r="GG12" s="1133"/>
      <c r="GH12" s="789"/>
      <c r="GI12" s="1134"/>
      <c r="GJ12" s="1135"/>
      <c r="GK12" s="695"/>
      <c r="GL12" s="1136"/>
      <c r="GM12" s="1137"/>
      <c r="GN12" s="335"/>
      <c r="GO12" s="181"/>
      <c r="GP12" s="492"/>
      <c r="GQ12" s="850"/>
      <c r="GR12" s="520"/>
      <c r="GS12" s="521"/>
      <c r="GT12" s="521"/>
      <c r="GU12" s="183"/>
      <c r="GV12" s="1138"/>
      <c r="GW12" s="247"/>
      <c r="GX12" s="335"/>
      <c r="GY12" s="335"/>
      <c r="GZ12" s="181"/>
      <c r="HA12" s="492"/>
      <c r="HB12" s="850"/>
      <c r="HC12" s="520"/>
      <c r="HD12" s="521"/>
      <c r="HE12" s="521"/>
      <c r="HF12" s="183"/>
      <c r="HG12" s="558"/>
      <c r="HH12" s="1053"/>
      <c r="HI12" s="1054"/>
      <c r="HJ12" s="1054"/>
      <c r="HK12" s="594"/>
      <c r="HL12" s="600"/>
      <c r="HM12" s="1139"/>
      <c r="HN12" s="601"/>
      <c r="HO12" s="602"/>
      <c r="HP12" s="165"/>
      <c r="HQ12" s="1052"/>
      <c r="HR12" s="1140"/>
      <c r="HS12" s="247"/>
      <c r="HT12" s="335"/>
      <c r="HU12" s="335"/>
      <c r="HV12" s="181"/>
      <c r="HW12" s="492"/>
      <c r="HX12" s="850"/>
      <c r="HY12" s="520"/>
      <c r="HZ12" s="521"/>
      <c r="IA12" s="521"/>
      <c r="IB12" s="183"/>
      <c r="IC12" s="824"/>
      <c r="ID12" s="1141"/>
      <c r="IE12" s="1142"/>
      <c r="IF12" s="1142"/>
      <c r="IG12" s="1143"/>
      <c r="IH12" s="1144"/>
      <c r="II12" s="1145"/>
      <c r="IJ12" s="1146"/>
      <c r="IK12" s="1147"/>
      <c r="IL12" s="1147"/>
      <c r="IM12" s="1148"/>
      <c r="IN12" s="1149"/>
      <c r="IO12" s="317"/>
      <c r="IP12" s="245"/>
      <c r="IQ12" s="245"/>
      <c r="IR12" s="181"/>
      <c r="IS12" s="492"/>
      <c r="IT12" s="850"/>
      <c r="IU12" s="520"/>
      <c r="IV12" s="521"/>
      <c r="IW12" s="521"/>
      <c r="IX12" s="183"/>
      <c r="IY12" s="820"/>
      <c r="IZ12" s="247"/>
      <c r="JA12" s="335"/>
      <c r="JB12" s="335"/>
      <c r="JC12" s="181"/>
      <c r="JD12" s="492"/>
      <c r="JE12" s="850"/>
      <c r="JF12" s="520"/>
      <c r="JG12" s="521"/>
      <c r="JH12" s="521"/>
      <c r="JI12" s="183"/>
      <c r="JJ12" s="824"/>
      <c r="JK12" s="1128"/>
      <c r="JL12" s="593"/>
      <c r="JM12" s="1150"/>
      <c r="JN12" s="1050"/>
      <c r="JO12" s="1051"/>
      <c r="JP12" s="1047"/>
      <c r="JQ12" s="1048"/>
      <c r="JR12" s="1049"/>
      <c r="JS12" s="1049"/>
      <c r="JT12" s="1052"/>
      <c r="JU12" s="1140"/>
      <c r="JV12" s="247"/>
      <c r="JW12" s="1151"/>
      <c r="JX12" s="335"/>
      <c r="JY12" s="723"/>
      <c r="JZ12" s="724"/>
      <c r="KA12" s="799"/>
      <c r="KB12" s="725"/>
      <c r="KC12" s="726"/>
      <c r="KD12" s="726"/>
      <c r="KE12" s="1152"/>
      <c r="KF12" s="728"/>
      <c r="KG12" s="1153"/>
      <c r="KH12" s="1154"/>
      <c r="KI12" s="1155"/>
      <c r="KJ12" s="1156"/>
      <c r="KK12" s="1157"/>
      <c r="KL12" s="1154"/>
      <c r="KM12" s="1155"/>
      <c r="KN12" s="1158"/>
      <c r="KO12" s="1159"/>
      <c r="KP12" s="1160"/>
      <c r="KQ12" s="1161"/>
      <c r="KR12" s="1162"/>
      <c r="KS12" s="1163"/>
      <c r="KT12" s="1156"/>
      <c r="KU12" s="1164"/>
      <c r="KV12" s="247"/>
      <c r="KW12" s="335"/>
      <c r="KX12" s="335"/>
      <c r="KY12" s="1165"/>
      <c r="KZ12" s="1166"/>
      <c r="LA12" s="1167"/>
      <c r="LB12" s="1168"/>
      <c r="LC12" s="1169"/>
      <c r="LD12" s="1169"/>
      <c r="LE12" s="1152"/>
      <c r="LF12" s="728"/>
      <c r="LG12" s="247"/>
      <c r="LH12" s="335"/>
      <c r="LI12" s="335"/>
      <c r="LJ12" s="181"/>
      <c r="LK12" s="492"/>
      <c r="LL12" s="850"/>
      <c r="LM12" s="520"/>
      <c r="LN12" s="521"/>
      <c r="LO12" s="521"/>
      <c r="LP12" s="183"/>
      <c r="LQ12" s="558"/>
      <c r="LR12" s="339"/>
      <c r="LS12" s="1170"/>
      <c r="LT12" s="181"/>
      <c r="LU12" s="181"/>
      <c r="LV12" s="492"/>
      <c r="LW12" s="850"/>
      <c r="LX12" s="520"/>
      <c r="LY12" s="521"/>
      <c r="LZ12" s="521"/>
      <c r="MA12" s="183"/>
      <c r="MB12" s="558"/>
      <c r="MC12" s="247"/>
      <c r="MD12" s="1151"/>
      <c r="ME12" s="1171"/>
      <c r="MF12" s="181"/>
      <c r="MG12" s="492"/>
      <c r="MH12" s="850"/>
      <c r="MI12" s="520"/>
      <c r="MJ12" s="521"/>
      <c r="MK12" s="521"/>
      <c r="ML12" s="183"/>
      <c r="MM12" s="558"/>
      <c r="MN12" s="317"/>
      <c r="MO12" s="335"/>
      <c r="MP12" s="1489"/>
      <c r="MQ12" s="181"/>
      <c r="MR12" s="492"/>
      <c r="MS12" s="850"/>
      <c r="MT12" s="520"/>
      <c r="MU12" s="521"/>
      <c r="MV12" s="521"/>
      <c r="MW12" s="1490"/>
      <c r="MX12" s="1491"/>
      <c r="MY12" s="1212"/>
      <c r="MZ12" s="1213"/>
      <c r="NA12" s="1214"/>
      <c r="NB12" s="1215"/>
      <c r="NC12" s="1212"/>
      <c r="ND12" s="1213"/>
      <c r="NE12" s="1214"/>
      <c r="NF12" s="1216"/>
      <c r="NG12" s="1218"/>
      <c r="NH12" s="1218"/>
      <c r="NI12" s="1219"/>
      <c r="NJ12" s="1220"/>
      <c r="NK12" s="1221"/>
      <c r="NL12" s="1215"/>
      <c r="NN12" s="1053"/>
      <c r="NO12" s="1053"/>
      <c r="NP12" s="1053"/>
      <c r="NQ12" s="1205"/>
      <c r="NR12" s="1206"/>
      <c r="NS12" s="1207"/>
      <c r="NT12" s="1208"/>
      <c r="NU12" s="1209"/>
      <c r="NV12" s="1209"/>
      <c r="NW12" s="1210"/>
      <c r="NX12" s="1211"/>
      <c r="NY12" s="1036"/>
      <c r="NZ12" s="1036"/>
      <c r="OA12" s="1036"/>
      <c r="OB12" s="1036"/>
      <c r="OC12" s="1036"/>
      <c r="OD12" s="1036"/>
      <c r="OE12" s="1036"/>
      <c r="OF12" s="1036"/>
      <c r="OG12" s="1036"/>
      <c r="OH12" s="1036"/>
      <c r="OI12" s="1036"/>
    </row>
    <row r="13" spans="1:401" ht="18.75" customHeight="1" x14ac:dyDescent="0.25">
      <c r="A13" s="429"/>
      <c r="B13" s="429"/>
      <c r="C13" s="429"/>
      <c r="D13" s="225"/>
      <c r="E13" s="226"/>
      <c r="F13" s="199"/>
      <c r="G13" s="200"/>
      <c r="H13" s="429"/>
      <c r="I13" s="235"/>
      <c r="J13" s="491"/>
      <c r="K13" s="784"/>
      <c r="L13" s="520"/>
      <c r="M13" s="521"/>
      <c r="N13" s="1127"/>
      <c r="O13" s="491"/>
      <c r="P13" s="784"/>
      <c r="Q13" s="520"/>
      <c r="R13" s="521"/>
      <c r="S13" s="1127"/>
      <c r="T13" s="195"/>
      <c r="U13" s="179"/>
      <c r="V13" s="180"/>
      <c r="W13" s="181"/>
      <c r="X13" s="492"/>
      <c r="Y13" s="784"/>
      <c r="Z13" s="520"/>
      <c r="AA13" s="521"/>
      <c r="AB13" s="521"/>
      <c r="AC13" s="183"/>
      <c r="AD13" s="493"/>
      <c r="AE13" s="195"/>
      <c r="AF13" s="179"/>
      <c r="AG13" s="180"/>
      <c r="AH13" s="181"/>
      <c r="AI13" s="492"/>
      <c r="AJ13" s="784"/>
      <c r="AK13" s="520"/>
      <c r="AL13" s="521"/>
      <c r="AM13" s="521"/>
      <c r="AN13" s="183"/>
      <c r="AO13" s="558"/>
      <c r="AP13" s="491"/>
      <c r="AQ13" s="179"/>
      <c r="AR13" s="180"/>
      <c r="AS13" s="181"/>
      <c r="AT13" s="492"/>
      <c r="AU13" s="784"/>
      <c r="AV13" s="520"/>
      <c r="AW13" s="521"/>
      <c r="AX13" s="521"/>
      <c r="AY13" s="183"/>
      <c r="AZ13" s="591"/>
      <c r="BA13" s="247"/>
      <c r="BB13" s="245"/>
      <c r="BC13" s="245"/>
      <c r="BD13" s="181"/>
      <c r="BE13" s="492"/>
      <c r="BF13" s="784"/>
      <c r="BG13" s="520"/>
      <c r="BH13" s="521"/>
      <c r="BI13" s="521"/>
      <c r="BJ13" s="183"/>
      <c r="BK13" s="558"/>
      <c r="BL13" s="317"/>
      <c r="BM13" s="335"/>
      <c r="BN13" s="335"/>
      <c r="BO13" s="181"/>
      <c r="BP13" s="492"/>
      <c r="BQ13" s="784"/>
      <c r="BR13" s="520"/>
      <c r="BS13" s="521"/>
      <c r="BT13" s="521"/>
      <c r="BU13" s="183"/>
      <c r="BV13" s="591"/>
      <c r="BW13" s="247"/>
      <c r="BX13" s="335"/>
      <c r="BY13" s="335"/>
      <c r="BZ13" s="181"/>
      <c r="CA13" s="492"/>
      <c r="CB13" s="784"/>
      <c r="CC13" s="520"/>
      <c r="CD13" s="521"/>
      <c r="CE13" s="521"/>
      <c r="CF13" s="183"/>
      <c r="CG13" s="558"/>
      <c r="CH13" s="247"/>
      <c r="CI13" s="335"/>
      <c r="CJ13" s="335"/>
      <c r="CK13" s="181"/>
      <c r="CL13" s="492"/>
      <c r="CM13" s="784"/>
      <c r="CN13" s="520"/>
      <c r="CO13" s="521"/>
      <c r="CP13" s="521"/>
      <c r="CQ13" s="183"/>
      <c r="CR13" s="558"/>
      <c r="CS13" s="495"/>
      <c r="CT13" s="496"/>
      <c r="CU13" s="497"/>
      <c r="CV13" s="498"/>
      <c r="CW13" s="499"/>
      <c r="CX13" s="440"/>
      <c r="CY13" s="498"/>
      <c r="CZ13" s="46"/>
      <c r="DA13" s="1128"/>
      <c r="DB13" s="605"/>
      <c r="DC13" s="605"/>
      <c r="DD13" s="163"/>
      <c r="DE13" s="164"/>
      <c r="DF13" s="784"/>
      <c r="DG13" s="158"/>
      <c r="DH13" s="165"/>
      <c r="DI13" s="165"/>
      <c r="DJ13" s="595"/>
      <c r="DK13" s="820"/>
      <c r="DL13" s="604"/>
      <c r="DM13" s="605"/>
      <c r="DN13" s="605"/>
      <c r="DO13" s="163"/>
      <c r="DP13" s="164"/>
      <c r="DQ13" s="784"/>
      <c r="DR13" s="158"/>
      <c r="DS13" s="165"/>
      <c r="DT13" s="165"/>
      <c r="DU13" s="595"/>
      <c r="DV13" s="820"/>
      <c r="DW13" s="1128"/>
      <c r="DX13" s="605"/>
      <c r="DY13" s="605"/>
      <c r="DZ13" s="163"/>
      <c r="EA13" s="164"/>
      <c r="EB13" s="784"/>
      <c r="EC13" s="158"/>
      <c r="ED13" s="165"/>
      <c r="EE13" s="165"/>
      <c r="EF13" s="595"/>
      <c r="EG13" s="820"/>
      <c r="EH13" s="247"/>
      <c r="EI13" s="245"/>
      <c r="EJ13" s="245"/>
      <c r="EK13" s="6"/>
      <c r="EL13" s="104"/>
      <c r="EM13" s="784"/>
      <c r="EN13" s="540"/>
      <c r="EO13" s="539"/>
      <c r="EP13" s="539"/>
      <c r="EQ13" s="183"/>
      <c r="ER13" s="110"/>
      <c r="ES13" s="592"/>
      <c r="ET13" s="605"/>
      <c r="EU13" s="605"/>
      <c r="EV13" s="163"/>
      <c r="EW13" s="164"/>
      <c r="EX13" s="784"/>
      <c r="EY13" s="158"/>
      <c r="EZ13" s="165"/>
      <c r="FA13" s="165"/>
      <c r="FB13" s="595"/>
      <c r="FC13" s="820"/>
      <c r="FD13" s="604"/>
      <c r="FE13" s="605"/>
      <c r="FF13" s="605"/>
      <c r="FG13" s="163"/>
      <c r="FH13" s="164"/>
      <c r="FI13" s="784"/>
      <c r="FJ13" s="158"/>
      <c r="FK13" s="165"/>
      <c r="FL13" s="165"/>
      <c r="FM13" s="595"/>
      <c r="FN13" s="820"/>
      <c r="FO13" s="247"/>
      <c r="FP13" s="245"/>
      <c r="FQ13" s="245"/>
      <c r="FR13" s="6"/>
      <c r="FS13" s="104"/>
      <c r="FT13" s="784"/>
      <c r="FU13" s="540"/>
      <c r="FV13" s="539"/>
      <c r="FW13" s="539"/>
      <c r="FX13" s="183"/>
      <c r="FY13" s="110"/>
      <c r="FZ13" s="1129"/>
      <c r="GA13" s="1130"/>
      <c r="GB13" s="1131"/>
      <c r="GC13" s="245"/>
      <c r="GD13" s="1132"/>
      <c r="GE13" s="496"/>
      <c r="GF13" s="497"/>
      <c r="GG13" s="1133"/>
      <c r="GH13" s="789"/>
      <c r="GI13" s="1134"/>
      <c r="GJ13" s="1135"/>
      <c r="GK13" s="695"/>
      <c r="GL13" s="1136"/>
      <c r="GM13" s="1137"/>
      <c r="GN13" s="335"/>
      <c r="GO13" s="181"/>
      <c r="GP13" s="492"/>
      <c r="GQ13" s="850"/>
      <c r="GR13" s="520"/>
      <c r="GS13" s="521"/>
      <c r="GT13" s="521"/>
      <c r="GU13" s="183"/>
      <c r="GV13" s="1138"/>
      <c r="GW13" s="247"/>
      <c r="GX13" s="335"/>
      <c r="GY13" s="335"/>
      <c r="GZ13" s="181"/>
      <c r="HA13" s="492"/>
      <c r="HB13" s="850"/>
      <c r="HC13" s="520"/>
      <c r="HD13" s="521"/>
      <c r="HE13" s="521"/>
      <c r="HF13" s="183"/>
      <c r="HG13" s="558"/>
      <c r="HH13" s="1053"/>
      <c r="HI13" s="1054"/>
      <c r="HJ13" s="1054"/>
      <c r="HK13" s="594"/>
      <c r="HL13" s="600"/>
      <c r="HM13" s="1139"/>
      <c r="HN13" s="601"/>
      <c r="HO13" s="602"/>
      <c r="HP13" s="165"/>
      <c r="HQ13" s="1052"/>
      <c r="HR13" s="1140"/>
      <c r="HS13" s="247"/>
      <c r="HT13" s="335"/>
      <c r="HU13" s="335"/>
      <c r="HV13" s="181"/>
      <c r="HW13" s="492"/>
      <c r="HX13" s="850"/>
      <c r="HY13" s="520"/>
      <c r="HZ13" s="521"/>
      <c r="IA13" s="521"/>
      <c r="IB13" s="183"/>
      <c r="IC13" s="824"/>
      <c r="ID13" s="1141"/>
      <c r="IE13" s="1142"/>
      <c r="IF13" s="1142"/>
      <c r="IG13" s="1143"/>
      <c r="IH13" s="1144"/>
      <c r="II13" s="1145"/>
      <c r="IJ13" s="1146"/>
      <c r="IK13" s="1147"/>
      <c r="IL13" s="1147"/>
      <c r="IM13" s="1148"/>
      <c r="IN13" s="1149"/>
      <c r="IO13" s="317"/>
      <c r="IP13" s="245"/>
      <c r="IQ13" s="245"/>
      <c r="IR13" s="181"/>
      <c r="IS13" s="492"/>
      <c r="IT13" s="850"/>
      <c r="IU13" s="520"/>
      <c r="IV13" s="521"/>
      <c r="IW13" s="521"/>
      <c r="IX13" s="183"/>
      <c r="IY13" s="820"/>
      <c r="IZ13" s="247"/>
      <c r="JA13" s="335"/>
      <c r="JB13" s="335"/>
      <c r="JC13" s="181"/>
      <c r="JD13" s="492"/>
      <c r="JE13" s="850"/>
      <c r="JF13" s="520"/>
      <c r="JG13" s="521"/>
      <c r="JH13" s="521"/>
      <c r="JI13" s="183"/>
      <c r="JJ13" s="824"/>
      <c r="JK13" s="1128"/>
      <c r="JL13" s="593"/>
      <c r="JM13" s="1150"/>
      <c r="JN13" s="1050"/>
      <c r="JO13" s="1051"/>
      <c r="JP13" s="1047"/>
      <c r="JQ13" s="1048"/>
      <c r="JR13" s="1049"/>
      <c r="JS13" s="1049"/>
      <c r="JT13" s="1052"/>
      <c r="JU13" s="1140"/>
      <c r="JV13" s="247"/>
      <c r="JW13" s="1151"/>
      <c r="JX13" s="335"/>
      <c r="JY13" s="723"/>
      <c r="JZ13" s="724"/>
      <c r="KA13" s="799"/>
      <c r="KB13" s="725"/>
      <c r="KC13" s="726"/>
      <c r="KD13" s="726"/>
      <c r="KE13" s="1152"/>
      <c r="KF13" s="728"/>
      <c r="KG13" s="1153"/>
      <c r="KH13" s="1154"/>
      <c r="KI13" s="1155"/>
      <c r="KJ13" s="1156"/>
      <c r="KK13" s="1157"/>
      <c r="KL13" s="1154"/>
      <c r="KM13" s="1155"/>
      <c r="KN13" s="1158"/>
      <c r="KO13" s="1159"/>
      <c r="KP13" s="1160"/>
      <c r="KQ13" s="1161"/>
      <c r="KR13" s="1162"/>
      <c r="KS13" s="1163"/>
      <c r="KT13" s="1156"/>
      <c r="KU13" s="1164"/>
      <c r="KV13" s="247"/>
      <c r="KW13" s="335"/>
      <c r="KX13" s="335"/>
      <c r="KY13" s="1165"/>
      <c r="KZ13" s="1166"/>
      <c r="LA13" s="1167"/>
      <c r="LB13" s="1168"/>
      <c r="LC13" s="1169"/>
      <c r="LD13" s="1169"/>
      <c r="LE13" s="1152"/>
      <c r="LF13" s="728"/>
      <c r="LG13" s="247"/>
      <c r="LH13" s="335"/>
      <c r="LI13" s="335"/>
      <c r="LJ13" s="181"/>
      <c r="LK13" s="492"/>
      <c r="LL13" s="850"/>
      <c r="LM13" s="520"/>
      <c r="LN13" s="521"/>
      <c r="LO13" s="521"/>
      <c r="LP13" s="183"/>
      <c r="LQ13" s="558"/>
      <c r="LR13" s="339"/>
      <c r="LS13" s="1170"/>
      <c r="LT13" s="181"/>
      <c r="LU13" s="181"/>
      <c r="LV13" s="492"/>
      <c r="LW13" s="850"/>
      <c r="LX13" s="520"/>
      <c r="LY13" s="521"/>
      <c r="LZ13" s="521"/>
      <c r="MA13" s="183"/>
      <c r="MB13" s="558"/>
      <c r="MC13" s="247"/>
      <c r="MD13" s="1151"/>
      <c r="ME13" s="1171"/>
      <c r="MF13" s="181"/>
      <c r="MG13" s="492"/>
      <c r="MH13" s="850"/>
      <c r="MI13" s="520"/>
      <c r="MJ13" s="521"/>
      <c r="MK13" s="521"/>
      <c r="ML13" s="183"/>
      <c r="MM13" s="558"/>
      <c r="MN13" s="317"/>
      <c r="MO13" s="335"/>
      <c r="MP13" s="1489"/>
      <c r="MQ13" s="181"/>
      <c r="MR13" s="492"/>
      <c r="MS13" s="850"/>
      <c r="MT13" s="520"/>
      <c r="MU13" s="521"/>
      <c r="MV13" s="521"/>
      <c r="MW13" s="1490"/>
      <c r="MX13" s="1491"/>
      <c r="MY13" s="1212"/>
      <c r="MZ13" s="1213"/>
      <c r="NA13" s="1214"/>
      <c r="NB13" s="1215"/>
      <c r="NC13" s="1212"/>
      <c r="ND13" s="1213"/>
      <c r="NE13" s="1214"/>
      <c r="NF13" s="1216"/>
      <c r="NG13" s="1218"/>
      <c r="NH13" s="1218"/>
      <c r="NI13" s="1219"/>
      <c r="NJ13" s="1220"/>
      <c r="NK13" s="1221"/>
      <c r="NL13" s="1215"/>
      <c r="NN13" s="1053"/>
      <c r="NO13" s="1053"/>
      <c r="NP13" s="1053"/>
      <c r="NQ13" s="1205"/>
      <c r="NR13" s="1206"/>
      <c r="NS13" s="1207"/>
      <c r="NT13" s="1208"/>
      <c r="NU13" s="1209"/>
      <c r="NV13" s="1209"/>
      <c r="NW13" s="1210"/>
      <c r="NX13" s="1211"/>
      <c r="NY13" s="1036"/>
      <c r="NZ13" s="1036"/>
      <c r="OA13" s="1036"/>
      <c r="OB13" s="1036"/>
      <c r="OC13" s="1036"/>
      <c r="OD13" s="1036"/>
      <c r="OE13" s="1036"/>
      <c r="OF13" s="1036"/>
      <c r="OG13" s="1036"/>
      <c r="OH13" s="1036"/>
      <c r="OI13" s="1036"/>
    </row>
    <row r="14" spans="1:401" ht="18.75" customHeight="1" x14ac:dyDescent="0.25">
      <c r="A14" s="429"/>
      <c r="B14" s="429"/>
      <c r="C14" s="429"/>
      <c r="D14" s="225"/>
      <c r="E14" s="226"/>
      <c r="F14" s="199"/>
      <c r="G14" s="200"/>
      <c r="H14" s="429"/>
      <c r="I14" s="235"/>
      <c r="J14" s="491"/>
      <c r="K14" s="784"/>
      <c r="L14" s="520"/>
      <c r="M14" s="521"/>
      <c r="N14" s="1127"/>
      <c r="O14" s="491"/>
      <c r="P14" s="784"/>
      <c r="Q14" s="520"/>
      <c r="R14" s="521"/>
      <c r="S14" s="1127"/>
      <c r="T14" s="195"/>
      <c r="U14" s="179"/>
      <c r="V14" s="180"/>
      <c r="W14" s="181"/>
      <c r="X14" s="492"/>
      <c r="Y14" s="784"/>
      <c r="Z14" s="520"/>
      <c r="AA14" s="521"/>
      <c r="AB14" s="521"/>
      <c r="AC14" s="183"/>
      <c r="AD14" s="493"/>
      <c r="AE14" s="195"/>
      <c r="AF14" s="179"/>
      <c r="AG14" s="180"/>
      <c r="AH14" s="181"/>
      <c r="AI14" s="492"/>
      <c r="AJ14" s="784"/>
      <c r="AK14" s="520"/>
      <c r="AL14" s="521"/>
      <c r="AM14" s="521"/>
      <c r="AN14" s="183"/>
      <c r="AO14" s="558"/>
      <c r="AP14" s="491"/>
      <c r="AQ14" s="179"/>
      <c r="AR14" s="180"/>
      <c r="AS14" s="181"/>
      <c r="AT14" s="492"/>
      <c r="AU14" s="784"/>
      <c r="AV14" s="520"/>
      <c r="AW14" s="521"/>
      <c r="AX14" s="521"/>
      <c r="AY14" s="183"/>
      <c r="AZ14" s="591"/>
      <c r="BA14" s="247"/>
      <c r="BB14" s="245"/>
      <c r="BC14" s="245"/>
      <c r="BD14" s="181"/>
      <c r="BE14" s="492"/>
      <c r="BF14" s="784"/>
      <c r="BG14" s="520"/>
      <c r="BH14" s="521"/>
      <c r="BI14" s="521"/>
      <c r="BJ14" s="183"/>
      <c r="BK14" s="558"/>
      <c r="BL14" s="317"/>
      <c r="BM14" s="335"/>
      <c r="BN14" s="335"/>
      <c r="BO14" s="181"/>
      <c r="BP14" s="492"/>
      <c r="BQ14" s="784"/>
      <c r="BR14" s="520"/>
      <c r="BS14" s="521"/>
      <c r="BT14" s="521"/>
      <c r="BU14" s="183"/>
      <c r="BV14" s="591"/>
      <c r="BW14" s="247"/>
      <c r="BX14" s="335"/>
      <c r="BY14" s="335"/>
      <c r="BZ14" s="181"/>
      <c r="CA14" s="492"/>
      <c r="CB14" s="784"/>
      <c r="CC14" s="520"/>
      <c r="CD14" s="521"/>
      <c r="CE14" s="521"/>
      <c r="CF14" s="183"/>
      <c r="CG14" s="558"/>
      <c r="CH14" s="247"/>
      <c r="CI14" s="335"/>
      <c r="CJ14" s="335"/>
      <c r="CK14" s="181"/>
      <c r="CL14" s="492"/>
      <c r="CM14" s="784"/>
      <c r="CN14" s="520"/>
      <c r="CO14" s="521"/>
      <c r="CP14" s="521"/>
      <c r="CQ14" s="183"/>
      <c r="CR14" s="558"/>
      <c r="CS14" s="495"/>
      <c r="CT14" s="496"/>
      <c r="CU14" s="497"/>
      <c r="CV14" s="498"/>
      <c r="CW14" s="499"/>
      <c r="CX14" s="440"/>
      <c r="CY14" s="498"/>
      <c r="CZ14" s="46"/>
      <c r="DA14" s="1128"/>
      <c r="DB14" s="605"/>
      <c r="DC14" s="605"/>
      <c r="DD14" s="163"/>
      <c r="DE14" s="164"/>
      <c r="DF14" s="784"/>
      <c r="DG14" s="158"/>
      <c r="DH14" s="165"/>
      <c r="DI14" s="165"/>
      <c r="DJ14" s="595"/>
      <c r="DK14" s="820"/>
      <c r="DL14" s="604"/>
      <c r="DM14" s="605"/>
      <c r="DN14" s="605"/>
      <c r="DO14" s="163"/>
      <c r="DP14" s="164"/>
      <c r="DQ14" s="784"/>
      <c r="DR14" s="158"/>
      <c r="DS14" s="165"/>
      <c r="DT14" s="165"/>
      <c r="DU14" s="595"/>
      <c r="DV14" s="820"/>
      <c r="DW14" s="1128"/>
      <c r="DX14" s="605"/>
      <c r="DY14" s="605"/>
      <c r="DZ14" s="163"/>
      <c r="EA14" s="164"/>
      <c r="EB14" s="784"/>
      <c r="EC14" s="158"/>
      <c r="ED14" s="165"/>
      <c r="EE14" s="165"/>
      <c r="EF14" s="595"/>
      <c r="EG14" s="820"/>
      <c r="EH14" s="247"/>
      <c r="EI14" s="245"/>
      <c r="EJ14" s="245"/>
      <c r="EK14" s="6"/>
      <c r="EL14" s="104"/>
      <c r="EM14" s="784"/>
      <c r="EN14" s="540"/>
      <c r="EO14" s="539"/>
      <c r="EP14" s="539"/>
      <c r="EQ14" s="183"/>
      <c r="ER14" s="110"/>
      <c r="ES14" s="592"/>
      <c r="ET14" s="605"/>
      <c r="EU14" s="605"/>
      <c r="EV14" s="163"/>
      <c r="EW14" s="164"/>
      <c r="EX14" s="784"/>
      <c r="EY14" s="158"/>
      <c r="EZ14" s="165"/>
      <c r="FA14" s="165"/>
      <c r="FB14" s="595"/>
      <c r="FC14" s="820"/>
      <c r="FD14" s="604"/>
      <c r="FE14" s="605"/>
      <c r="FF14" s="605"/>
      <c r="FG14" s="163"/>
      <c r="FH14" s="164"/>
      <c r="FI14" s="784"/>
      <c r="FJ14" s="158"/>
      <c r="FK14" s="165"/>
      <c r="FL14" s="165"/>
      <c r="FM14" s="595"/>
      <c r="FN14" s="820"/>
      <c r="FO14" s="247"/>
      <c r="FP14" s="245"/>
      <c r="FQ14" s="245"/>
      <c r="FR14" s="6"/>
      <c r="FS14" s="104"/>
      <c r="FT14" s="784"/>
      <c r="FU14" s="540"/>
      <c r="FV14" s="539"/>
      <c r="FW14" s="539"/>
      <c r="FX14" s="183"/>
      <c r="FY14" s="110"/>
      <c r="FZ14" s="1129"/>
      <c r="GA14" s="1130"/>
      <c r="GB14" s="1131"/>
      <c r="GC14" s="245"/>
      <c r="GD14" s="1132"/>
      <c r="GE14" s="496"/>
      <c r="GF14" s="497"/>
      <c r="GG14" s="1133"/>
      <c r="GH14" s="789"/>
      <c r="GI14" s="1134"/>
      <c r="GJ14" s="1135"/>
      <c r="GK14" s="695"/>
      <c r="GL14" s="1136"/>
      <c r="GM14" s="1137"/>
      <c r="GN14" s="335"/>
      <c r="GO14" s="181"/>
      <c r="GP14" s="492"/>
      <c r="GQ14" s="850"/>
      <c r="GR14" s="520"/>
      <c r="GS14" s="521"/>
      <c r="GT14" s="521"/>
      <c r="GU14" s="183"/>
      <c r="GV14" s="1138"/>
      <c r="GW14" s="247"/>
      <c r="GX14" s="335"/>
      <c r="GY14" s="335"/>
      <c r="GZ14" s="181"/>
      <c r="HA14" s="492"/>
      <c r="HB14" s="850"/>
      <c r="HC14" s="520"/>
      <c r="HD14" s="521"/>
      <c r="HE14" s="521"/>
      <c r="HF14" s="183"/>
      <c r="HG14" s="558"/>
      <c r="HH14" s="1053"/>
      <c r="HI14" s="1054"/>
      <c r="HJ14" s="1054"/>
      <c r="HK14" s="594"/>
      <c r="HL14" s="600"/>
      <c r="HM14" s="1139"/>
      <c r="HN14" s="601"/>
      <c r="HO14" s="602"/>
      <c r="HP14" s="165"/>
      <c r="HQ14" s="1052"/>
      <c r="HR14" s="1140"/>
      <c r="HS14" s="247"/>
      <c r="HT14" s="335"/>
      <c r="HU14" s="335"/>
      <c r="HV14" s="181"/>
      <c r="HW14" s="492"/>
      <c r="HX14" s="850"/>
      <c r="HY14" s="520"/>
      <c r="HZ14" s="521"/>
      <c r="IA14" s="521"/>
      <c r="IB14" s="183"/>
      <c r="IC14" s="824"/>
      <c r="ID14" s="1141"/>
      <c r="IE14" s="1142"/>
      <c r="IF14" s="1142"/>
      <c r="IG14" s="1143"/>
      <c r="IH14" s="1144"/>
      <c r="II14" s="1145"/>
      <c r="IJ14" s="1146"/>
      <c r="IK14" s="1147"/>
      <c r="IL14" s="1147"/>
      <c r="IM14" s="1148"/>
      <c r="IN14" s="1149"/>
      <c r="IO14" s="317"/>
      <c r="IP14" s="245"/>
      <c r="IQ14" s="245"/>
      <c r="IR14" s="181"/>
      <c r="IS14" s="492"/>
      <c r="IT14" s="850"/>
      <c r="IU14" s="520"/>
      <c r="IV14" s="521"/>
      <c r="IW14" s="521"/>
      <c r="IX14" s="183"/>
      <c r="IY14" s="820"/>
      <c r="IZ14" s="247"/>
      <c r="JA14" s="335"/>
      <c r="JB14" s="335"/>
      <c r="JC14" s="181"/>
      <c r="JD14" s="492"/>
      <c r="JE14" s="850"/>
      <c r="JF14" s="520"/>
      <c r="JG14" s="521"/>
      <c r="JH14" s="521"/>
      <c r="JI14" s="183"/>
      <c r="JJ14" s="824"/>
      <c r="JK14" s="1128"/>
      <c r="JL14" s="593"/>
      <c r="JM14" s="1150"/>
      <c r="JN14" s="1050"/>
      <c r="JO14" s="1051"/>
      <c r="JP14" s="1047"/>
      <c r="JQ14" s="1048"/>
      <c r="JR14" s="1049"/>
      <c r="JS14" s="1049"/>
      <c r="JT14" s="1052"/>
      <c r="JU14" s="1140"/>
      <c r="JV14" s="247"/>
      <c r="JW14" s="1151"/>
      <c r="JX14" s="335"/>
      <c r="JY14" s="723"/>
      <c r="JZ14" s="724"/>
      <c r="KA14" s="799"/>
      <c r="KB14" s="725"/>
      <c r="KC14" s="726"/>
      <c r="KD14" s="726"/>
      <c r="KE14" s="1152"/>
      <c r="KF14" s="728"/>
      <c r="KG14" s="1153"/>
      <c r="KH14" s="1154"/>
      <c r="KI14" s="1155"/>
      <c r="KJ14" s="1156"/>
      <c r="KK14" s="1157"/>
      <c r="KL14" s="1154"/>
      <c r="KM14" s="1155"/>
      <c r="KN14" s="1158"/>
      <c r="KO14" s="1159"/>
      <c r="KP14" s="1160"/>
      <c r="KQ14" s="1161"/>
      <c r="KR14" s="1162"/>
      <c r="KS14" s="1163"/>
      <c r="KT14" s="1156"/>
      <c r="KU14" s="1164"/>
      <c r="KV14" s="247"/>
      <c r="KW14" s="335"/>
      <c r="KX14" s="335"/>
      <c r="KY14" s="1165"/>
      <c r="KZ14" s="1166"/>
      <c r="LA14" s="1167"/>
      <c r="LB14" s="1168"/>
      <c r="LC14" s="1169"/>
      <c r="LD14" s="1169"/>
      <c r="LE14" s="1152"/>
      <c r="LF14" s="728"/>
      <c r="LG14" s="247"/>
      <c r="LH14" s="335"/>
      <c r="LI14" s="335"/>
      <c r="LJ14" s="181"/>
      <c r="LK14" s="492"/>
      <c r="LL14" s="850"/>
      <c r="LM14" s="520"/>
      <c r="LN14" s="521"/>
      <c r="LO14" s="521"/>
      <c r="LP14" s="183"/>
      <c r="LQ14" s="558"/>
      <c r="LR14" s="339"/>
      <c r="LS14" s="1170"/>
      <c r="LT14" s="181"/>
      <c r="LU14" s="181"/>
      <c r="LV14" s="492"/>
      <c r="LW14" s="850"/>
      <c r="LX14" s="520"/>
      <c r="LY14" s="521"/>
      <c r="LZ14" s="521"/>
      <c r="MA14" s="183"/>
      <c r="MB14" s="558"/>
      <c r="MC14" s="247"/>
      <c r="MD14" s="1151"/>
      <c r="ME14" s="1171"/>
      <c r="MF14" s="181"/>
      <c r="MG14" s="492"/>
      <c r="MH14" s="850"/>
      <c r="MI14" s="520"/>
      <c r="MJ14" s="521"/>
      <c r="MK14" s="521"/>
      <c r="ML14" s="183"/>
      <c r="MM14" s="558"/>
      <c r="MN14" s="317"/>
      <c r="MO14" s="335"/>
      <c r="MP14" s="1489"/>
      <c r="MQ14" s="181"/>
      <c r="MR14" s="492"/>
      <c r="MS14" s="850"/>
      <c r="MT14" s="520"/>
      <c r="MU14" s="521"/>
      <c r="MV14" s="521"/>
      <c r="MW14" s="1490"/>
      <c r="MX14" s="1491"/>
      <c r="MY14" s="1212"/>
      <c r="MZ14" s="1213"/>
      <c r="NA14" s="1214"/>
      <c r="NB14" s="1215"/>
      <c r="NC14" s="1212"/>
      <c r="ND14" s="1213"/>
      <c r="NE14" s="1214"/>
      <c r="NF14" s="1216"/>
      <c r="NG14" s="1218"/>
      <c r="NH14" s="1218"/>
      <c r="NI14" s="1219"/>
      <c r="NJ14" s="1220"/>
      <c r="NK14" s="1221"/>
      <c r="NL14" s="1215"/>
      <c r="NN14" s="1053"/>
      <c r="NO14" s="1053"/>
      <c r="NP14" s="1053"/>
      <c r="NQ14" s="1205"/>
      <c r="NR14" s="1206"/>
      <c r="NS14" s="1207"/>
      <c r="NT14" s="1208"/>
      <c r="NU14" s="1209"/>
      <c r="NV14" s="1209"/>
      <c r="NW14" s="1210"/>
      <c r="NX14" s="1211"/>
      <c r="NY14" s="1036"/>
      <c r="NZ14" s="1036"/>
      <c r="OA14" s="1036"/>
      <c r="OB14" s="1036"/>
      <c r="OC14" s="1036"/>
      <c r="OD14" s="1036"/>
      <c r="OE14" s="1036"/>
      <c r="OF14" s="1036"/>
      <c r="OG14" s="1036"/>
      <c r="OH14" s="1036"/>
      <c r="OI14" s="1036"/>
    </row>
    <row r="15" spans="1:401" ht="18.75" customHeight="1" x14ac:dyDescent="0.25">
      <c r="A15" s="429"/>
      <c r="B15" s="429"/>
      <c r="C15" s="429"/>
      <c r="D15" s="225"/>
      <c r="E15" s="226"/>
      <c r="F15" s="199"/>
      <c r="G15" s="200"/>
      <c r="H15" s="429"/>
      <c r="I15" s="235"/>
      <c r="J15" s="491"/>
      <c r="K15" s="784"/>
      <c r="L15" s="520"/>
      <c r="M15" s="521"/>
      <c r="N15" s="1127"/>
      <c r="O15" s="491"/>
      <c r="P15" s="784"/>
      <c r="Q15" s="520"/>
      <c r="R15" s="521"/>
      <c r="S15" s="1127"/>
      <c r="T15" s="195"/>
      <c r="U15" s="179"/>
      <c r="V15" s="180"/>
      <c r="W15" s="181"/>
      <c r="X15" s="492"/>
      <c r="Y15" s="784"/>
      <c r="Z15" s="520"/>
      <c r="AA15" s="521"/>
      <c r="AB15" s="521"/>
      <c r="AC15" s="183"/>
      <c r="AD15" s="493"/>
      <c r="AE15" s="195"/>
      <c r="AF15" s="179"/>
      <c r="AG15" s="180"/>
      <c r="AH15" s="181"/>
      <c r="AI15" s="492"/>
      <c r="AJ15" s="784"/>
      <c r="AK15" s="520"/>
      <c r="AL15" s="521"/>
      <c r="AM15" s="521"/>
      <c r="AN15" s="183"/>
      <c r="AO15" s="558"/>
      <c r="AP15" s="491"/>
      <c r="AQ15" s="179"/>
      <c r="AR15" s="180"/>
      <c r="AS15" s="181"/>
      <c r="AT15" s="492"/>
      <c r="AU15" s="784"/>
      <c r="AV15" s="520"/>
      <c r="AW15" s="521"/>
      <c r="AX15" s="521"/>
      <c r="AY15" s="183"/>
      <c r="AZ15" s="591"/>
      <c r="BA15" s="247"/>
      <c r="BB15" s="245"/>
      <c r="BC15" s="245"/>
      <c r="BD15" s="181"/>
      <c r="BE15" s="492"/>
      <c r="BF15" s="784"/>
      <c r="BG15" s="520"/>
      <c r="BH15" s="521"/>
      <c r="BI15" s="521"/>
      <c r="BJ15" s="183"/>
      <c r="BK15" s="558"/>
      <c r="BL15" s="317"/>
      <c r="BM15" s="335"/>
      <c r="BN15" s="335"/>
      <c r="BO15" s="181"/>
      <c r="BP15" s="492"/>
      <c r="BQ15" s="784"/>
      <c r="BR15" s="520"/>
      <c r="BS15" s="521"/>
      <c r="BT15" s="521"/>
      <c r="BU15" s="183"/>
      <c r="BV15" s="591"/>
      <c r="BW15" s="247"/>
      <c r="BX15" s="335"/>
      <c r="BY15" s="335"/>
      <c r="BZ15" s="181"/>
      <c r="CA15" s="492"/>
      <c r="CB15" s="784"/>
      <c r="CC15" s="520"/>
      <c r="CD15" s="521"/>
      <c r="CE15" s="521"/>
      <c r="CF15" s="183"/>
      <c r="CG15" s="558"/>
      <c r="CH15" s="247"/>
      <c r="CI15" s="335"/>
      <c r="CJ15" s="335"/>
      <c r="CK15" s="181"/>
      <c r="CL15" s="492"/>
      <c r="CM15" s="784"/>
      <c r="CN15" s="520"/>
      <c r="CO15" s="521"/>
      <c r="CP15" s="521"/>
      <c r="CQ15" s="183"/>
      <c r="CR15" s="558"/>
      <c r="CS15" s="495"/>
      <c r="CT15" s="496"/>
      <c r="CU15" s="497"/>
      <c r="CV15" s="498"/>
      <c r="CW15" s="499"/>
      <c r="CX15" s="440"/>
      <c r="CY15" s="498"/>
      <c r="CZ15" s="46"/>
      <c r="DA15" s="1128"/>
      <c r="DB15" s="605"/>
      <c r="DC15" s="605"/>
      <c r="DD15" s="163"/>
      <c r="DE15" s="164"/>
      <c r="DF15" s="784"/>
      <c r="DG15" s="158"/>
      <c r="DH15" s="165"/>
      <c r="DI15" s="165"/>
      <c r="DJ15" s="595"/>
      <c r="DK15" s="820"/>
      <c r="DL15" s="604"/>
      <c r="DM15" s="605"/>
      <c r="DN15" s="605"/>
      <c r="DO15" s="163"/>
      <c r="DP15" s="164"/>
      <c r="DQ15" s="784"/>
      <c r="DR15" s="158"/>
      <c r="DS15" s="165"/>
      <c r="DT15" s="165"/>
      <c r="DU15" s="595"/>
      <c r="DV15" s="820"/>
      <c r="DW15" s="1128"/>
      <c r="DX15" s="605"/>
      <c r="DY15" s="605"/>
      <c r="DZ15" s="163"/>
      <c r="EA15" s="164"/>
      <c r="EB15" s="784"/>
      <c r="EC15" s="158"/>
      <c r="ED15" s="165"/>
      <c r="EE15" s="165"/>
      <c r="EF15" s="595"/>
      <c r="EG15" s="820"/>
      <c r="EH15" s="247"/>
      <c r="EI15" s="245"/>
      <c r="EJ15" s="245"/>
      <c r="EK15" s="6"/>
      <c r="EL15" s="104"/>
      <c r="EM15" s="784"/>
      <c r="EN15" s="540"/>
      <c r="EO15" s="539"/>
      <c r="EP15" s="539"/>
      <c r="EQ15" s="183"/>
      <c r="ER15" s="110"/>
      <c r="ES15" s="592"/>
      <c r="ET15" s="605"/>
      <c r="EU15" s="605"/>
      <c r="EV15" s="163"/>
      <c r="EW15" s="164"/>
      <c r="EX15" s="784"/>
      <c r="EY15" s="158"/>
      <c r="EZ15" s="165"/>
      <c r="FA15" s="165"/>
      <c r="FB15" s="595"/>
      <c r="FC15" s="820"/>
      <c r="FD15" s="604"/>
      <c r="FE15" s="605"/>
      <c r="FF15" s="605"/>
      <c r="FG15" s="163"/>
      <c r="FH15" s="164"/>
      <c r="FI15" s="784"/>
      <c r="FJ15" s="158"/>
      <c r="FK15" s="165"/>
      <c r="FL15" s="165"/>
      <c r="FM15" s="595"/>
      <c r="FN15" s="820"/>
      <c r="FO15" s="247"/>
      <c r="FP15" s="245"/>
      <c r="FQ15" s="245"/>
      <c r="FR15" s="6"/>
      <c r="FS15" s="104"/>
      <c r="FT15" s="784"/>
      <c r="FU15" s="540"/>
      <c r="FV15" s="539"/>
      <c r="FW15" s="539"/>
      <c r="FX15" s="183"/>
      <c r="FY15" s="110"/>
      <c r="FZ15" s="1129"/>
      <c r="GA15" s="1130"/>
      <c r="GB15" s="1131"/>
      <c r="GC15" s="245"/>
      <c r="GD15" s="1132"/>
      <c r="GE15" s="496"/>
      <c r="GF15" s="497"/>
      <c r="GG15" s="1133"/>
      <c r="GH15" s="789"/>
      <c r="GI15" s="1134"/>
      <c r="GJ15" s="1135"/>
      <c r="GK15" s="695"/>
      <c r="GL15" s="1136"/>
      <c r="GM15" s="1137"/>
      <c r="GN15" s="335"/>
      <c r="GO15" s="181"/>
      <c r="GP15" s="492"/>
      <c r="GQ15" s="850"/>
      <c r="GR15" s="520"/>
      <c r="GS15" s="521"/>
      <c r="GT15" s="521"/>
      <c r="GU15" s="183"/>
      <c r="GV15" s="1138"/>
      <c r="GW15" s="247"/>
      <c r="GX15" s="335"/>
      <c r="GY15" s="335"/>
      <c r="GZ15" s="181"/>
      <c r="HA15" s="492"/>
      <c r="HB15" s="850"/>
      <c r="HC15" s="520"/>
      <c r="HD15" s="521"/>
      <c r="HE15" s="521"/>
      <c r="HF15" s="183"/>
      <c r="HG15" s="558"/>
      <c r="HH15" s="1053"/>
      <c r="HI15" s="1054"/>
      <c r="HJ15" s="1054"/>
      <c r="HK15" s="594"/>
      <c r="HL15" s="600"/>
      <c r="HM15" s="1139"/>
      <c r="HN15" s="601"/>
      <c r="HO15" s="602"/>
      <c r="HP15" s="165"/>
      <c r="HQ15" s="1052"/>
      <c r="HR15" s="1140"/>
      <c r="HS15" s="247"/>
      <c r="HT15" s="335"/>
      <c r="HU15" s="335"/>
      <c r="HV15" s="181"/>
      <c r="HW15" s="492"/>
      <c r="HX15" s="850"/>
      <c r="HY15" s="520"/>
      <c r="HZ15" s="521"/>
      <c r="IA15" s="521"/>
      <c r="IB15" s="183"/>
      <c r="IC15" s="824"/>
      <c r="ID15" s="1141"/>
      <c r="IE15" s="1142"/>
      <c r="IF15" s="1142"/>
      <c r="IG15" s="1143"/>
      <c r="IH15" s="1144"/>
      <c r="II15" s="1145"/>
      <c r="IJ15" s="1146"/>
      <c r="IK15" s="1147"/>
      <c r="IL15" s="1147"/>
      <c r="IM15" s="1148"/>
      <c r="IN15" s="1149"/>
      <c r="IO15" s="317"/>
      <c r="IP15" s="245"/>
      <c r="IQ15" s="245"/>
      <c r="IR15" s="181"/>
      <c r="IS15" s="492"/>
      <c r="IT15" s="850"/>
      <c r="IU15" s="520"/>
      <c r="IV15" s="521"/>
      <c r="IW15" s="521"/>
      <c r="IX15" s="183"/>
      <c r="IY15" s="820"/>
      <c r="IZ15" s="247"/>
      <c r="JA15" s="335"/>
      <c r="JB15" s="335"/>
      <c r="JC15" s="181"/>
      <c r="JD15" s="492"/>
      <c r="JE15" s="850"/>
      <c r="JF15" s="520"/>
      <c r="JG15" s="521"/>
      <c r="JH15" s="521"/>
      <c r="JI15" s="183"/>
      <c r="JJ15" s="824"/>
      <c r="JK15" s="1128"/>
      <c r="JL15" s="593"/>
      <c r="JM15" s="1150"/>
      <c r="JN15" s="1050"/>
      <c r="JO15" s="1051"/>
      <c r="JP15" s="1047"/>
      <c r="JQ15" s="1048"/>
      <c r="JR15" s="1049"/>
      <c r="JS15" s="1049"/>
      <c r="JT15" s="1052"/>
      <c r="JU15" s="1140"/>
      <c r="JV15" s="247"/>
      <c r="JW15" s="1151"/>
      <c r="JX15" s="335"/>
      <c r="JY15" s="723"/>
      <c r="JZ15" s="724"/>
      <c r="KA15" s="799"/>
      <c r="KB15" s="725"/>
      <c r="KC15" s="726"/>
      <c r="KD15" s="726"/>
      <c r="KE15" s="1152"/>
      <c r="KF15" s="728"/>
      <c r="KG15" s="1153"/>
      <c r="KH15" s="1154"/>
      <c r="KI15" s="1155"/>
      <c r="KJ15" s="1156"/>
      <c r="KK15" s="1157"/>
      <c r="KL15" s="1154"/>
      <c r="KM15" s="1155"/>
      <c r="KN15" s="1158"/>
      <c r="KO15" s="1159"/>
      <c r="KP15" s="1160"/>
      <c r="KQ15" s="1161"/>
      <c r="KR15" s="1162"/>
      <c r="KS15" s="1163"/>
      <c r="KT15" s="1156"/>
      <c r="KU15" s="1164"/>
      <c r="KV15" s="247"/>
      <c r="KW15" s="335"/>
      <c r="KX15" s="335"/>
      <c r="KY15" s="1165"/>
      <c r="KZ15" s="1166"/>
      <c r="LA15" s="1167"/>
      <c r="LB15" s="1168"/>
      <c r="LC15" s="1169"/>
      <c r="LD15" s="1169"/>
      <c r="LE15" s="1152"/>
      <c r="LF15" s="728"/>
      <c r="LG15" s="247"/>
      <c r="LH15" s="335"/>
      <c r="LI15" s="335"/>
      <c r="LJ15" s="181"/>
      <c r="LK15" s="492"/>
      <c r="LL15" s="850"/>
      <c r="LM15" s="520"/>
      <c r="LN15" s="521"/>
      <c r="LO15" s="521"/>
      <c r="LP15" s="183"/>
      <c r="LQ15" s="558"/>
      <c r="LR15" s="339"/>
      <c r="LS15" s="1170"/>
      <c r="LT15" s="181"/>
      <c r="LU15" s="181"/>
      <c r="LV15" s="492"/>
      <c r="LW15" s="850"/>
      <c r="LX15" s="520"/>
      <c r="LY15" s="521"/>
      <c r="LZ15" s="521"/>
      <c r="MA15" s="183"/>
      <c r="MB15" s="558"/>
      <c r="MC15" s="247"/>
      <c r="MD15" s="1151"/>
      <c r="ME15" s="1171"/>
      <c r="MF15" s="181"/>
      <c r="MG15" s="492"/>
      <c r="MH15" s="850"/>
      <c r="MI15" s="520"/>
      <c r="MJ15" s="521"/>
      <c r="MK15" s="521"/>
      <c r="ML15" s="183"/>
      <c r="MM15" s="558"/>
      <c r="MN15" s="1172"/>
      <c r="MO15" s="1171"/>
      <c r="MP15" s="1171"/>
      <c r="MQ15" s="1171"/>
      <c r="MR15" s="1171"/>
      <c r="MS15" s="1171"/>
      <c r="MT15" s="1171"/>
      <c r="MU15" s="1171"/>
      <c r="MV15" s="1171"/>
      <c r="MW15" s="1173"/>
      <c r="MX15" s="1164"/>
    </row>
    <row r="16" spans="1:401" ht="18.75" customHeight="1" x14ac:dyDescent="0.25">
      <c r="A16" s="429"/>
      <c r="B16" s="429"/>
      <c r="C16" s="429"/>
      <c r="D16" s="225"/>
      <c r="E16" s="226"/>
      <c r="F16" s="199"/>
      <c r="G16" s="200"/>
      <c r="H16" s="429"/>
      <c r="I16" s="235"/>
      <c r="J16" s="491"/>
      <c r="K16" s="784"/>
      <c r="L16" s="520"/>
      <c r="M16" s="521"/>
      <c r="N16" s="1127"/>
      <c r="O16" s="491"/>
      <c r="P16" s="784"/>
      <c r="Q16" s="520"/>
      <c r="R16" s="521"/>
      <c r="S16" s="1127"/>
      <c r="T16" s="195"/>
      <c r="U16" s="179"/>
      <c r="V16" s="180"/>
      <c r="W16" s="181"/>
      <c r="X16" s="492"/>
      <c r="Y16" s="784"/>
      <c r="Z16" s="520"/>
      <c r="AA16" s="521"/>
      <c r="AB16" s="521"/>
      <c r="AC16" s="183"/>
      <c r="AD16" s="493"/>
      <c r="AE16" s="195"/>
      <c r="AF16" s="179"/>
      <c r="AG16" s="180"/>
      <c r="AH16" s="181"/>
      <c r="AI16" s="492"/>
      <c r="AJ16" s="784"/>
      <c r="AK16" s="520"/>
      <c r="AL16" s="521"/>
      <c r="AM16" s="521"/>
      <c r="AN16" s="183"/>
      <c r="AO16" s="558"/>
      <c r="AP16" s="491"/>
      <c r="AQ16" s="179"/>
      <c r="AR16" s="180"/>
      <c r="AS16" s="181"/>
      <c r="AT16" s="492"/>
      <c r="AU16" s="784"/>
      <c r="AV16" s="520"/>
      <c r="AW16" s="521"/>
      <c r="AX16" s="521"/>
      <c r="AY16" s="183"/>
      <c r="AZ16" s="591"/>
      <c r="BA16" s="247"/>
      <c r="BB16" s="245"/>
      <c r="BC16" s="245"/>
      <c r="BD16" s="181"/>
      <c r="BE16" s="492"/>
      <c r="BF16" s="784"/>
      <c r="BG16" s="520"/>
      <c r="BH16" s="521"/>
      <c r="BI16" s="521"/>
      <c r="BJ16" s="183"/>
      <c r="BK16" s="558"/>
      <c r="BL16" s="317"/>
      <c r="BM16" s="335"/>
      <c r="BN16" s="335"/>
      <c r="BO16" s="181"/>
      <c r="BP16" s="492"/>
      <c r="BQ16" s="784"/>
      <c r="BR16" s="520"/>
      <c r="BS16" s="521"/>
      <c r="BT16" s="521"/>
      <c r="BU16" s="183"/>
      <c r="BV16" s="591"/>
      <c r="BW16" s="247"/>
      <c r="BX16" s="335"/>
      <c r="BY16" s="335"/>
      <c r="BZ16" s="181"/>
      <c r="CA16" s="492"/>
      <c r="CB16" s="784"/>
      <c r="CC16" s="520"/>
      <c r="CD16" s="521"/>
      <c r="CE16" s="521"/>
      <c r="CF16" s="183"/>
      <c r="CG16" s="558"/>
      <c r="CH16" s="247"/>
      <c r="CI16" s="335"/>
      <c r="CJ16" s="335"/>
      <c r="CK16" s="181"/>
      <c r="CL16" s="492"/>
      <c r="CM16" s="784"/>
      <c r="CN16" s="520"/>
      <c r="CO16" s="521"/>
      <c r="CP16" s="521"/>
      <c r="CQ16" s="183"/>
      <c r="CR16" s="558"/>
      <c r="CS16" s="495"/>
      <c r="CT16" s="496"/>
      <c r="CU16" s="497"/>
      <c r="CV16" s="498"/>
      <c r="CW16" s="499"/>
      <c r="CX16" s="440"/>
      <c r="CY16" s="498"/>
      <c r="CZ16" s="46"/>
      <c r="DA16" s="1128"/>
      <c r="DB16" s="605"/>
      <c r="DC16" s="605"/>
      <c r="DD16" s="163"/>
      <c r="DE16" s="164"/>
      <c r="DF16" s="784"/>
      <c r="DG16" s="158"/>
      <c r="DH16" s="165"/>
      <c r="DI16" s="165"/>
      <c r="DJ16" s="595"/>
      <c r="DK16" s="820"/>
      <c r="DL16" s="604"/>
      <c r="DM16" s="605"/>
      <c r="DN16" s="605"/>
      <c r="DO16" s="163"/>
      <c r="DP16" s="164"/>
      <c r="DQ16" s="784"/>
      <c r="DR16" s="158"/>
      <c r="DS16" s="165"/>
      <c r="DT16" s="165"/>
      <c r="DU16" s="595"/>
      <c r="DV16" s="820"/>
      <c r="DW16" s="1128"/>
      <c r="DX16" s="605"/>
      <c r="DY16" s="605"/>
      <c r="DZ16" s="163"/>
      <c r="EA16" s="164"/>
      <c r="EB16" s="784"/>
      <c r="EC16" s="158"/>
      <c r="ED16" s="165"/>
      <c r="EE16" s="165"/>
      <c r="EF16" s="595"/>
      <c r="EG16" s="820"/>
      <c r="EH16" s="247"/>
      <c r="EI16" s="245"/>
      <c r="EJ16" s="245"/>
      <c r="EK16" s="6"/>
      <c r="EL16" s="104"/>
      <c r="EM16" s="784"/>
      <c r="EN16" s="540"/>
      <c r="EO16" s="539"/>
      <c r="EP16" s="539"/>
      <c r="EQ16" s="183"/>
      <c r="ER16" s="110"/>
      <c r="ES16" s="592"/>
      <c r="ET16" s="605"/>
      <c r="EU16" s="605"/>
      <c r="EV16" s="163"/>
      <c r="EW16" s="164"/>
      <c r="EX16" s="784"/>
      <c r="EY16" s="158"/>
      <c r="EZ16" s="165"/>
      <c r="FA16" s="165"/>
      <c r="FB16" s="595"/>
      <c r="FC16" s="820"/>
      <c r="FD16" s="604"/>
      <c r="FE16" s="605"/>
      <c r="FF16" s="605"/>
      <c r="FG16" s="163"/>
      <c r="FH16" s="164"/>
      <c r="FI16" s="784"/>
      <c r="FJ16" s="158"/>
      <c r="FK16" s="165"/>
      <c r="FL16" s="165"/>
      <c r="FM16" s="595"/>
      <c r="FN16" s="820"/>
      <c r="FO16" s="247"/>
      <c r="FP16" s="245"/>
      <c r="FQ16" s="245"/>
      <c r="FR16" s="6"/>
      <c r="FS16" s="104"/>
      <c r="FT16" s="784"/>
      <c r="FU16" s="540"/>
      <c r="FV16" s="539"/>
      <c r="FW16" s="539"/>
      <c r="FX16" s="183"/>
      <c r="FY16" s="110"/>
      <c r="FZ16" s="1129"/>
      <c r="GA16" s="1130"/>
      <c r="GB16" s="1131"/>
      <c r="GC16" s="245"/>
      <c r="GD16" s="1132"/>
      <c r="GE16" s="496"/>
      <c r="GF16" s="497"/>
      <c r="GG16" s="1133"/>
      <c r="GH16" s="789"/>
      <c r="GI16" s="1134"/>
      <c r="GJ16" s="1135"/>
      <c r="GK16" s="695"/>
      <c r="GL16" s="1136"/>
      <c r="GM16" s="1137"/>
      <c r="GN16" s="335"/>
      <c r="GO16" s="181"/>
      <c r="GP16" s="492"/>
      <c r="GQ16" s="850"/>
      <c r="GR16" s="520"/>
      <c r="GS16" s="521"/>
      <c r="GT16" s="521"/>
      <c r="GU16" s="183"/>
      <c r="GV16" s="1138"/>
      <c r="GW16" s="247"/>
      <c r="GX16" s="335"/>
      <c r="GY16" s="335"/>
      <c r="GZ16" s="181"/>
      <c r="HA16" s="492"/>
      <c r="HB16" s="850"/>
      <c r="HC16" s="520"/>
      <c r="HD16" s="521"/>
      <c r="HE16" s="521"/>
      <c r="HF16" s="183"/>
      <c r="HG16" s="558"/>
      <c r="HH16" s="1053"/>
      <c r="HI16" s="1054"/>
      <c r="HJ16" s="1054"/>
      <c r="HK16" s="594"/>
      <c r="HL16" s="600"/>
      <c r="HM16" s="1139"/>
      <c r="HN16" s="601"/>
      <c r="HO16" s="602"/>
      <c r="HP16" s="165"/>
      <c r="HQ16" s="1052"/>
      <c r="HR16" s="1140"/>
      <c r="HS16" s="247"/>
      <c r="HT16" s="335"/>
      <c r="HU16" s="335"/>
      <c r="HV16" s="181"/>
      <c r="HW16" s="492"/>
      <c r="HX16" s="850"/>
      <c r="HY16" s="520"/>
      <c r="HZ16" s="521"/>
      <c r="IA16" s="521"/>
      <c r="IB16" s="183"/>
      <c r="IC16" s="824"/>
      <c r="ID16" s="1141"/>
      <c r="IE16" s="1142"/>
      <c r="IF16" s="1142"/>
      <c r="IG16" s="1143"/>
      <c r="IH16" s="1144"/>
      <c r="II16" s="1145"/>
      <c r="IJ16" s="1146"/>
      <c r="IK16" s="1147"/>
      <c r="IL16" s="1147"/>
      <c r="IM16" s="1148"/>
      <c r="IN16" s="1149"/>
      <c r="IO16" s="317"/>
      <c r="IP16" s="245"/>
      <c r="IQ16" s="245"/>
      <c r="IR16" s="181"/>
      <c r="IS16" s="492"/>
      <c r="IT16" s="850"/>
      <c r="IU16" s="520"/>
      <c r="IV16" s="521"/>
      <c r="IW16" s="521"/>
      <c r="IX16" s="183"/>
      <c r="IY16" s="820"/>
      <c r="IZ16" s="247"/>
      <c r="JA16" s="335"/>
      <c r="JB16" s="335"/>
      <c r="JC16" s="181"/>
      <c r="JD16" s="492"/>
      <c r="JE16" s="850"/>
      <c r="JF16" s="520"/>
      <c r="JG16" s="521"/>
      <c r="JH16" s="521"/>
      <c r="JI16" s="183"/>
      <c r="JJ16" s="824"/>
      <c r="JK16" s="1128"/>
      <c r="JL16" s="593"/>
      <c r="JM16" s="1150"/>
      <c r="JN16" s="1050"/>
      <c r="JO16" s="1051"/>
      <c r="JP16" s="1047"/>
      <c r="JQ16" s="1048"/>
      <c r="JR16" s="1049"/>
      <c r="JS16" s="1049"/>
      <c r="JT16" s="1052"/>
      <c r="JU16" s="1140"/>
      <c r="JV16" s="247"/>
      <c r="JW16" s="1151"/>
      <c r="JX16" s="335"/>
      <c r="JY16" s="723"/>
      <c r="JZ16" s="724"/>
      <c r="KA16" s="799"/>
      <c r="KB16" s="725"/>
      <c r="KC16" s="726"/>
      <c r="KD16" s="726"/>
      <c r="KE16" s="1152"/>
      <c r="KF16" s="728"/>
      <c r="KG16" s="1153"/>
      <c r="KH16" s="1154"/>
      <c r="KI16" s="1155"/>
      <c r="KJ16" s="1156"/>
      <c r="KK16" s="1157"/>
      <c r="KL16" s="1154"/>
      <c r="KM16" s="1155"/>
      <c r="KN16" s="1158"/>
      <c r="KO16" s="1159"/>
      <c r="KP16" s="1160"/>
      <c r="KQ16" s="1161"/>
      <c r="KR16" s="1162"/>
      <c r="KS16" s="1163"/>
      <c r="KT16" s="1156"/>
      <c r="KU16" s="1164"/>
      <c r="KV16" s="247"/>
      <c r="KW16" s="335"/>
      <c r="KX16" s="335"/>
      <c r="KY16" s="1165"/>
      <c r="KZ16" s="1166"/>
      <c r="LA16" s="1167"/>
      <c r="LB16" s="1168"/>
      <c r="LC16" s="1169"/>
      <c r="LD16" s="1169"/>
      <c r="LE16" s="1152"/>
      <c r="LF16" s="728"/>
      <c r="LG16" s="247"/>
      <c r="LH16" s="335"/>
      <c r="LI16" s="335"/>
      <c r="LJ16" s="181"/>
      <c r="LK16" s="492"/>
      <c r="LL16" s="850"/>
      <c r="LM16" s="520"/>
      <c r="LN16" s="521"/>
      <c r="LO16" s="521"/>
      <c r="LP16" s="183"/>
      <c r="LQ16" s="558"/>
      <c r="LR16" s="339"/>
      <c r="LS16" s="1170"/>
      <c r="LT16" s="181"/>
      <c r="LU16" s="181"/>
      <c r="LV16" s="492"/>
      <c r="LW16" s="850"/>
      <c r="LX16" s="520"/>
      <c r="LY16" s="521"/>
      <c r="LZ16" s="521"/>
      <c r="MA16" s="183"/>
      <c r="MB16" s="558"/>
      <c r="MC16" s="247"/>
      <c r="MD16" s="1151"/>
      <c r="ME16" s="1171"/>
      <c r="MF16" s="181"/>
      <c r="MG16" s="492"/>
      <c r="MH16" s="850"/>
      <c r="MI16" s="520"/>
      <c r="MJ16" s="521"/>
      <c r="MK16" s="521"/>
      <c r="ML16" s="183"/>
      <c r="MM16" s="558"/>
      <c r="MN16" s="1172"/>
      <c r="MO16" s="1171"/>
      <c r="MP16" s="1171"/>
      <c r="MQ16" s="1171"/>
      <c r="MR16" s="1171"/>
      <c r="MS16" s="1171"/>
      <c r="MT16" s="1171"/>
      <c r="MU16" s="1171"/>
      <c r="MV16" s="1171"/>
      <c r="MW16" s="1173"/>
      <c r="MX16" s="1164"/>
    </row>
    <row r="17" spans="1:362" ht="18.75" customHeight="1" x14ac:dyDescent="0.25">
      <c r="A17" s="429"/>
      <c r="B17" s="429"/>
      <c r="C17" s="429"/>
      <c r="D17" s="225"/>
      <c r="E17" s="226"/>
      <c r="F17" s="199"/>
      <c r="G17" s="200"/>
      <c r="H17" s="429"/>
      <c r="I17" s="235"/>
      <c r="J17" s="491"/>
      <c r="K17" s="784"/>
      <c r="L17" s="520"/>
      <c r="M17" s="521"/>
      <c r="N17" s="1127"/>
      <c r="O17" s="491"/>
      <c r="P17" s="784"/>
      <c r="Q17" s="520"/>
      <c r="R17" s="521"/>
      <c r="S17" s="1127"/>
      <c r="T17" s="195"/>
      <c r="U17" s="179"/>
      <c r="V17" s="180"/>
      <c r="W17" s="181"/>
      <c r="X17" s="492"/>
      <c r="Y17" s="784"/>
      <c r="Z17" s="520"/>
      <c r="AA17" s="521"/>
      <c r="AB17" s="521"/>
      <c r="AC17" s="183"/>
      <c r="AD17" s="493"/>
      <c r="AE17" s="195"/>
      <c r="AF17" s="179"/>
      <c r="AG17" s="180"/>
      <c r="AH17" s="181"/>
      <c r="AI17" s="492"/>
      <c r="AJ17" s="784"/>
      <c r="AK17" s="520"/>
      <c r="AL17" s="521"/>
      <c r="AM17" s="521"/>
      <c r="AN17" s="183"/>
      <c r="AO17" s="558"/>
      <c r="AP17" s="491"/>
      <c r="AQ17" s="179"/>
      <c r="AR17" s="180"/>
      <c r="AS17" s="181"/>
      <c r="AT17" s="492"/>
      <c r="AU17" s="784"/>
      <c r="AV17" s="520"/>
      <c r="AW17" s="521"/>
      <c r="AX17" s="521"/>
      <c r="AY17" s="183"/>
      <c r="AZ17" s="591"/>
      <c r="BA17" s="247"/>
      <c r="BB17" s="245"/>
      <c r="BC17" s="245"/>
      <c r="BD17" s="181"/>
      <c r="BE17" s="492"/>
      <c r="BF17" s="784"/>
      <c r="BG17" s="520"/>
      <c r="BH17" s="521"/>
      <c r="BI17" s="521"/>
      <c r="BJ17" s="183"/>
      <c r="BK17" s="558"/>
      <c r="BL17" s="317"/>
      <c r="BM17" s="335"/>
      <c r="BN17" s="335"/>
      <c r="BO17" s="181"/>
      <c r="BP17" s="492"/>
      <c r="BQ17" s="784"/>
      <c r="BR17" s="520"/>
      <c r="BS17" s="521"/>
      <c r="BT17" s="521"/>
      <c r="BU17" s="183"/>
      <c r="BV17" s="591"/>
      <c r="BW17" s="247"/>
      <c r="BX17" s="335"/>
      <c r="BY17" s="335"/>
      <c r="BZ17" s="181"/>
      <c r="CA17" s="492"/>
      <c r="CB17" s="784"/>
      <c r="CC17" s="520"/>
      <c r="CD17" s="521"/>
      <c r="CE17" s="521"/>
      <c r="CF17" s="183"/>
      <c r="CG17" s="558"/>
      <c r="CH17" s="247"/>
      <c r="CI17" s="335"/>
      <c r="CJ17" s="335"/>
      <c r="CK17" s="181"/>
      <c r="CL17" s="492"/>
      <c r="CM17" s="784"/>
      <c r="CN17" s="520"/>
      <c r="CO17" s="521"/>
      <c r="CP17" s="521"/>
      <c r="CQ17" s="183"/>
      <c r="CR17" s="558"/>
      <c r="CS17" s="495"/>
      <c r="CT17" s="496"/>
      <c r="CU17" s="497"/>
      <c r="CV17" s="498"/>
      <c r="CW17" s="499"/>
      <c r="CX17" s="440"/>
      <c r="CY17" s="498"/>
      <c r="CZ17" s="46"/>
      <c r="DA17" s="1128"/>
      <c r="DB17" s="605"/>
      <c r="DC17" s="605"/>
      <c r="DD17" s="163"/>
      <c r="DE17" s="164"/>
      <c r="DF17" s="784"/>
      <c r="DG17" s="158"/>
      <c r="DH17" s="165"/>
      <c r="DI17" s="165"/>
      <c r="DJ17" s="595"/>
      <c r="DK17" s="820"/>
      <c r="DL17" s="604"/>
      <c r="DM17" s="605"/>
      <c r="DN17" s="605"/>
      <c r="DO17" s="163"/>
      <c r="DP17" s="164"/>
      <c r="DQ17" s="784"/>
      <c r="DR17" s="158"/>
      <c r="DS17" s="165"/>
      <c r="DT17" s="165"/>
      <c r="DU17" s="595"/>
      <c r="DV17" s="820"/>
      <c r="DW17" s="1128"/>
      <c r="DX17" s="605"/>
      <c r="DY17" s="605"/>
      <c r="DZ17" s="163"/>
      <c r="EA17" s="164"/>
      <c r="EB17" s="784"/>
      <c r="EC17" s="158"/>
      <c r="ED17" s="165"/>
      <c r="EE17" s="165"/>
      <c r="EF17" s="595"/>
      <c r="EG17" s="820"/>
      <c r="EH17" s="247"/>
      <c r="EI17" s="245"/>
      <c r="EJ17" s="245"/>
      <c r="EK17" s="6"/>
      <c r="EL17" s="104"/>
      <c r="EM17" s="784"/>
      <c r="EN17" s="540"/>
      <c r="EO17" s="539"/>
      <c r="EP17" s="539"/>
      <c r="EQ17" s="183"/>
      <c r="ER17" s="110"/>
      <c r="ES17" s="592"/>
      <c r="ET17" s="605"/>
      <c r="EU17" s="605"/>
      <c r="EV17" s="163"/>
      <c r="EW17" s="164"/>
      <c r="EX17" s="784"/>
      <c r="EY17" s="158"/>
      <c r="EZ17" s="165"/>
      <c r="FA17" s="165"/>
      <c r="FB17" s="595"/>
      <c r="FC17" s="820"/>
      <c r="FD17" s="604"/>
      <c r="FE17" s="605"/>
      <c r="FF17" s="605"/>
      <c r="FG17" s="163"/>
      <c r="FH17" s="164"/>
      <c r="FI17" s="784"/>
      <c r="FJ17" s="158"/>
      <c r="FK17" s="165"/>
      <c r="FL17" s="165"/>
      <c r="FM17" s="595"/>
      <c r="FN17" s="820"/>
      <c r="FO17" s="247"/>
      <c r="FP17" s="245"/>
      <c r="FQ17" s="245"/>
      <c r="FR17" s="6"/>
      <c r="FS17" s="104"/>
      <c r="FT17" s="784"/>
      <c r="FU17" s="540"/>
      <c r="FV17" s="539"/>
      <c r="FW17" s="539"/>
      <c r="FX17" s="183"/>
      <c r="FY17" s="110"/>
      <c r="FZ17" s="1129"/>
      <c r="GA17" s="1130"/>
      <c r="GB17" s="1131"/>
      <c r="GC17" s="245"/>
      <c r="GD17" s="1132"/>
      <c r="GE17" s="496"/>
      <c r="GF17" s="497"/>
      <c r="GG17" s="1133"/>
      <c r="GH17" s="789"/>
      <c r="GI17" s="1134"/>
      <c r="GJ17" s="1135"/>
      <c r="GK17" s="695"/>
      <c r="GL17" s="1136"/>
      <c r="GM17" s="1137"/>
      <c r="GN17" s="335"/>
      <c r="GO17" s="181"/>
      <c r="GP17" s="492"/>
      <c r="GQ17" s="850"/>
      <c r="GR17" s="520"/>
      <c r="GS17" s="521"/>
      <c r="GT17" s="521"/>
      <c r="GU17" s="183"/>
      <c r="GV17" s="1138"/>
      <c r="GW17" s="247"/>
      <c r="GX17" s="335"/>
      <c r="GY17" s="335"/>
      <c r="GZ17" s="181"/>
      <c r="HA17" s="492"/>
      <c r="HB17" s="850"/>
      <c r="HC17" s="520"/>
      <c r="HD17" s="521"/>
      <c r="HE17" s="521"/>
      <c r="HF17" s="183"/>
      <c r="HG17" s="558"/>
      <c r="HH17" s="1053"/>
      <c r="HI17" s="1054"/>
      <c r="HJ17" s="1054"/>
      <c r="HK17" s="594"/>
      <c r="HL17" s="600"/>
      <c r="HM17" s="1139"/>
      <c r="HN17" s="601"/>
      <c r="HO17" s="602"/>
      <c r="HP17" s="165"/>
      <c r="HQ17" s="1052"/>
      <c r="HR17" s="1140"/>
      <c r="HS17" s="247"/>
      <c r="HT17" s="335"/>
      <c r="HU17" s="335"/>
      <c r="HV17" s="181"/>
      <c r="HW17" s="492"/>
      <c r="HX17" s="850"/>
      <c r="HY17" s="520"/>
      <c r="HZ17" s="521"/>
      <c r="IA17" s="521"/>
      <c r="IB17" s="183"/>
      <c r="IC17" s="824"/>
      <c r="ID17" s="1141"/>
      <c r="IE17" s="1142"/>
      <c r="IF17" s="1142"/>
      <c r="IG17" s="1143"/>
      <c r="IH17" s="1144"/>
      <c r="II17" s="1145"/>
      <c r="IJ17" s="1146"/>
      <c r="IK17" s="1147"/>
      <c r="IL17" s="1147"/>
      <c r="IM17" s="1148"/>
      <c r="IN17" s="1149"/>
      <c r="IO17" s="317"/>
      <c r="IP17" s="245"/>
      <c r="IQ17" s="245"/>
      <c r="IR17" s="181"/>
      <c r="IS17" s="492"/>
      <c r="IT17" s="850"/>
      <c r="IU17" s="520"/>
      <c r="IV17" s="521"/>
      <c r="IW17" s="521"/>
      <c r="IX17" s="183"/>
      <c r="IY17" s="820"/>
      <c r="IZ17" s="247"/>
      <c r="JA17" s="335"/>
      <c r="JB17" s="335"/>
      <c r="JC17" s="181"/>
      <c r="JD17" s="492"/>
      <c r="JE17" s="850"/>
      <c r="JF17" s="520"/>
      <c r="JG17" s="521"/>
      <c r="JH17" s="521"/>
      <c r="JI17" s="183"/>
      <c r="JJ17" s="824"/>
      <c r="JK17" s="1128"/>
      <c r="JL17" s="593"/>
      <c r="JM17" s="1150"/>
      <c r="JN17" s="1050"/>
      <c r="JO17" s="1051"/>
      <c r="JP17" s="1047"/>
      <c r="JQ17" s="1048"/>
      <c r="JR17" s="1049"/>
      <c r="JS17" s="1049"/>
      <c r="JT17" s="1052"/>
      <c r="JU17" s="1140"/>
      <c r="JV17" s="247"/>
      <c r="JW17" s="1151"/>
      <c r="JX17" s="335"/>
      <c r="JY17" s="723"/>
      <c r="JZ17" s="724"/>
      <c r="KA17" s="799"/>
      <c r="KB17" s="725"/>
      <c r="KC17" s="726"/>
      <c r="KD17" s="726"/>
      <c r="KE17" s="1152"/>
      <c r="KF17" s="728"/>
      <c r="KG17" s="1153"/>
      <c r="KH17" s="1154"/>
      <c r="KI17" s="1155"/>
      <c r="KJ17" s="1156"/>
      <c r="KK17" s="1157"/>
      <c r="KL17" s="1154"/>
      <c r="KM17" s="1155"/>
      <c r="KN17" s="1158"/>
      <c r="KO17" s="1159"/>
      <c r="KP17" s="1160"/>
      <c r="KQ17" s="1161"/>
      <c r="KR17" s="1162"/>
      <c r="KS17" s="1163"/>
      <c r="KT17" s="1156"/>
      <c r="KU17" s="1164"/>
      <c r="KV17" s="247"/>
      <c r="KW17" s="335"/>
      <c r="KX17" s="335"/>
      <c r="KY17" s="1165"/>
      <c r="KZ17" s="1166"/>
      <c r="LA17" s="1167"/>
      <c r="LB17" s="1168"/>
      <c r="LC17" s="1169"/>
      <c r="LD17" s="1169"/>
      <c r="LE17" s="1152"/>
      <c r="LF17" s="728"/>
      <c r="LG17" s="247"/>
      <c r="LH17" s="335"/>
      <c r="LI17" s="335"/>
      <c r="LJ17" s="181"/>
      <c r="LK17" s="492"/>
      <c r="LL17" s="850"/>
      <c r="LM17" s="520"/>
      <c r="LN17" s="521"/>
      <c r="LO17" s="521"/>
      <c r="LP17" s="183"/>
      <c r="LQ17" s="558"/>
      <c r="LR17" s="339"/>
      <c r="LS17" s="1170"/>
      <c r="LT17" s="181"/>
      <c r="LU17" s="181"/>
      <c r="LV17" s="492"/>
      <c r="LW17" s="850"/>
      <c r="LX17" s="520"/>
      <c r="LY17" s="521"/>
      <c r="LZ17" s="521"/>
      <c r="MA17" s="183"/>
      <c r="MB17" s="558"/>
      <c r="MC17" s="247"/>
      <c r="MD17" s="1151"/>
      <c r="ME17" s="1171"/>
      <c r="MF17" s="181"/>
      <c r="MG17" s="492"/>
      <c r="MH17" s="850"/>
      <c r="MI17" s="520"/>
      <c r="MJ17" s="521"/>
      <c r="MK17" s="521"/>
      <c r="ML17" s="183"/>
      <c r="MM17" s="558"/>
      <c r="MN17" s="1172"/>
      <c r="MO17" s="1171"/>
      <c r="MP17" s="1171"/>
      <c r="MQ17" s="1171"/>
      <c r="MR17" s="1171"/>
      <c r="MS17" s="1171"/>
      <c r="MT17" s="1171"/>
      <c r="MU17" s="1171"/>
      <c r="MV17" s="1171"/>
      <c r="MW17" s="1173"/>
      <c r="MX17" s="1164"/>
    </row>
    <row r="18" spans="1:362" ht="18.75" customHeight="1" x14ac:dyDescent="0.25">
      <c r="A18" s="429"/>
      <c r="B18" s="429"/>
      <c r="C18" s="429"/>
      <c r="D18" s="225"/>
      <c r="E18" s="226"/>
      <c r="F18" s="199"/>
      <c r="G18" s="200"/>
      <c r="H18" s="429"/>
      <c r="I18" s="235"/>
      <c r="J18" s="491"/>
      <c r="K18" s="784"/>
      <c r="L18" s="520"/>
      <c r="M18" s="521"/>
      <c r="N18" s="1127"/>
      <c r="O18" s="491"/>
      <c r="P18" s="784"/>
      <c r="Q18" s="520"/>
      <c r="R18" s="521"/>
      <c r="S18" s="1127"/>
      <c r="T18" s="195"/>
      <c r="U18" s="179"/>
      <c r="V18" s="180"/>
      <c r="W18" s="181"/>
      <c r="X18" s="492"/>
      <c r="Y18" s="784"/>
      <c r="Z18" s="520"/>
      <c r="AA18" s="521"/>
      <c r="AB18" s="521"/>
      <c r="AC18" s="183"/>
      <c r="AD18" s="493"/>
      <c r="AE18" s="195"/>
      <c r="AF18" s="179"/>
      <c r="AG18" s="180"/>
      <c r="AH18" s="181"/>
      <c r="AI18" s="492"/>
      <c r="AJ18" s="784"/>
      <c r="AK18" s="520"/>
      <c r="AL18" s="521"/>
      <c r="AM18" s="521"/>
      <c r="AN18" s="183"/>
      <c r="AO18" s="558"/>
      <c r="AP18" s="491"/>
      <c r="AQ18" s="179"/>
      <c r="AR18" s="180"/>
      <c r="AS18" s="181"/>
      <c r="AT18" s="492"/>
      <c r="AU18" s="784"/>
      <c r="AV18" s="520"/>
      <c r="AW18" s="521"/>
      <c r="AX18" s="521"/>
      <c r="AY18" s="183"/>
      <c r="AZ18" s="591"/>
      <c r="BA18" s="247"/>
      <c r="BB18" s="245"/>
      <c r="BC18" s="245"/>
      <c r="BD18" s="181"/>
      <c r="BE18" s="492"/>
      <c r="BF18" s="784"/>
      <c r="BG18" s="520"/>
      <c r="BH18" s="521"/>
      <c r="BI18" s="521"/>
      <c r="BJ18" s="183"/>
      <c r="BK18" s="558"/>
      <c r="BL18" s="317"/>
      <c r="BM18" s="335"/>
      <c r="BN18" s="335"/>
      <c r="BO18" s="181"/>
      <c r="BP18" s="492"/>
      <c r="BQ18" s="784"/>
      <c r="BR18" s="520"/>
      <c r="BS18" s="521"/>
      <c r="BT18" s="521"/>
      <c r="BU18" s="183"/>
      <c r="BV18" s="591"/>
      <c r="BW18" s="247"/>
      <c r="BX18" s="335"/>
      <c r="BY18" s="335"/>
      <c r="BZ18" s="181"/>
      <c r="CA18" s="492"/>
      <c r="CB18" s="784"/>
      <c r="CC18" s="520"/>
      <c r="CD18" s="521"/>
      <c r="CE18" s="521"/>
      <c r="CF18" s="183"/>
      <c r="CG18" s="558"/>
      <c r="CH18" s="247"/>
      <c r="CI18" s="335"/>
      <c r="CJ18" s="335"/>
      <c r="CK18" s="181"/>
      <c r="CL18" s="492"/>
      <c r="CM18" s="784"/>
      <c r="CN18" s="520"/>
      <c r="CO18" s="521"/>
      <c r="CP18" s="521"/>
      <c r="CQ18" s="183"/>
      <c r="CR18" s="558"/>
      <c r="CS18" s="495"/>
      <c r="CT18" s="496"/>
      <c r="CU18" s="497"/>
      <c r="CV18" s="498"/>
      <c r="CW18" s="499"/>
      <c r="CX18" s="440"/>
      <c r="CY18" s="498"/>
      <c r="CZ18" s="46"/>
      <c r="DA18" s="1128"/>
      <c r="DB18" s="605"/>
      <c r="DC18" s="605"/>
      <c r="DD18" s="163"/>
      <c r="DE18" s="164"/>
      <c r="DF18" s="784"/>
      <c r="DG18" s="158"/>
      <c r="DH18" s="165"/>
      <c r="DI18" s="165"/>
      <c r="DJ18" s="595"/>
      <c r="DK18" s="820"/>
      <c r="DL18" s="604"/>
      <c r="DM18" s="605"/>
      <c r="DN18" s="605"/>
      <c r="DO18" s="163"/>
      <c r="DP18" s="164"/>
      <c r="DQ18" s="784"/>
      <c r="DR18" s="158"/>
      <c r="DS18" s="165"/>
      <c r="DT18" s="165"/>
      <c r="DU18" s="595"/>
      <c r="DV18" s="820"/>
      <c r="DW18" s="1128"/>
      <c r="DX18" s="605"/>
      <c r="DY18" s="605"/>
      <c r="DZ18" s="163"/>
      <c r="EA18" s="164"/>
      <c r="EB18" s="784"/>
      <c r="EC18" s="158"/>
      <c r="ED18" s="165"/>
      <c r="EE18" s="165"/>
      <c r="EF18" s="595"/>
      <c r="EG18" s="820"/>
      <c r="EH18" s="247"/>
      <c r="EI18" s="245"/>
      <c r="EJ18" s="245"/>
      <c r="EK18" s="6"/>
      <c r="EL18" s="104"/>
      <c r="EM18" s="784"/>
      <c r="EN18" s="540"/>
      <c r="EO18" s="539"/>
      <c r="EP18" s="539"/>
      <c r="EQ18" s="183"/>
      <c r="ER18" s="110"/>
      <c r="ES18" s="592"/>
      <c r="ET18" s="605"/>
      <c r="EU18" s="605"/>
      <c r="EV18" s="163"/>
      <c r="EW18" s="164"/>
      <c r="EX18" s="784"/>
      <c r="EY18" s="158"/>
      <c r="EZ18" s="165"/>
      <c r="FA18" s="165"/>
      <c r="FB18" s="595"/>
      <c r="FC18" s="820"/>
      <c r="FD18" s="604"/>
      <c r="FE18" s="605"/>
      <c r="FF18" s="605"/>
      <c r="FG18" s="163"/>
      <c r="FH18" s="164"/>
      <c r="FI18" s="784"/>
      <c r="FJ18" s="158"/>
      <c r="FK18" s="165"/>
      <c r="FL18" s="165"/>
      <c r="FM18" s="595"/>
      <c r="FN18" s="820"/>
      <c r="FO18" s="247"/>
      <c r="FP18" s="245"/>
      <c r="FQ18" s="245"/>
      <c r="FR18" s="6"/>
      <c r="FS18" s="104"/>
      <c r="FT18" s="784"/>
      <c r="FU18" s="540"/>
      <c r="FV18" s="539"/>
      <c r="FW18" s="539"/>
      <c r="FX18" s="183"/>
      <c r="FY18" s="110"/>
      <c r="FZ18" s="1129"/>
      <c r="GA18" s="1130"/>
      <c r="GB18" s="1131"/>
      <c r="GC18" s="245"/>
      <c r="GD18" s="1132"/>
      <c r="GE18" s="496"/>
      <c r="GF18" s="497"/>
      <c r="GG18" s="1133"/>
      <c r="GH18" s="789"/>
      <c r="GI18" s="1134"/>
      <c r="GJ18" s="1135"/>
      <c r="GK18" s="695"/>
      <c r="GL18" s="1136"/>
      <c r="GM18" s="1137"/>
      <c r="GN18" s="335"/>
      <c r="GO18" s="181"/>
      <c r="GP18" s="492"/>
      <c r="GQ18" s="850"/>
      <c r="GR18" s="520"/>
      <c r="GS18" s="521"/>
      <c r="GT18" s="521"/>
      <c r="GU18" s="183"/>
      <c r="GV18" s="1138"/>
      <c r="GW18" s="247"/>
      <c r="GX18" s="335"/>
      <c r="GY18" s="335"/>
      <c r="GZ18" s="181"/>
      <c r="HA18" s="492"/>
      <c r="HB18" s="850"/>
      <c r="HC18" s="520"/>
      <c r="HD18" s="521"/>
      <c r="HE18" s="521"/>
      <c r="HF18" s="183"/>
      <c r="HG18" s="558"/>
      <c r="HH18" s="1053"/>
      <c r="HI18" s="1054"/>
      <c r="HJ18" s="1054"/>
      <c r="HK18" s="594"/>
      <c r="HL18" s="600"/>
      <c r="HM18" s="1139"/>
      <c r="HN18" s="601"/>
      <c r="HO18" s="602"/>
      <c r="HP18" s="165"/>
      <c r="HQ18" s="1052"/>
      <c r="HR18" s="1140"/>
      <c r="HS18" s="247"/>
      <c r="HT18" s="335"/>
      <c r="HU18" s="335"/>
      <c r="HV18" s="181"/>
      <c r="HW18" s="492"/>
      <c r="HX18" s="850"/>
      <c r="HY18" s="520"/>
      <c r="HZ18" s="521"/>
      <c r="IA18" s="521"/>
      <c r="IB18" s="183"/>
      <c r="IC18" s="824"/>
      <c r="ID18" s="1141"/>
      <c r="IE18" s="1142"/>
      <c r="IF18" s="1142"/>
      <c r="IG18" s="1143"/>
      <c r="IH18" s="1144"/>
      <c r="II18" s="1145"/>
      <c r="IJ18" s="1146"/>
      <c r="IK18" s="1147"/>
      <c r="IL18" s="1147"/>
      <c r="IM18" s="1148"/>
      <c r="IN18" s="1149"/>
      <c r="IO18" s="317"/>
      <c r="IP18" s="245"/>
      <c r="IQ18" s="245"/>
      <c r="IR18" s="181"/>
      <c r="IS18" s="492"/>
      <c r="IT18" s="850"/>
      <c r="IU18" s="520"/>
      <c r="IV18" s="521"/>
      <c r="IW18" s="521"/>
      <c r="IX18" s="183"/>
      <c r="IY18" s="820"/>
      <c r="IZ18" s="247"/>
      <c r="JA18" s="335"/>
      <c r="JB18" s="335"/>
      <c r="JC18" s="181"/>
      <c r="JD18" s="492"/>
      <c r="JE18" s="850"/>
      <c r="JF18" s="520"/>
      <c r="JG18" s="521"/>
      <c r="JH18" s="521"/>
      <c r="JI18" s="183"/>
      <c r="JJ18" s="824"/>
      <c r="JK18" s="1128"/>
      <c r="JL18" s="593"/>
      <c r="JM18" s="1150"/>
      <c r="JN18" s="1050"/>
      <c r="JO18" s="1051"/>
      <c r="JP18" s="1047"/>
      <c r="JQ18" s="1048"/>
      <c r="JR18" s="1049"/>
      <c r="JS18" s="1049"/>
      <c r="JT18" s="1052"/>
      <c r="JU18" s="1140"/>
      <c r="JV18" s="247"/>
      <c r="JW18" s="1151"/>
      <c r="JX18" s="335"/>
      <c r="JY18" s="723"/>
      <c r="JZ18" s="724"/>
      <c r="KA18" s="799"/>
      <c r="KB18" s="725"/>
      <c r="KC18" s="726"/>
      <c r="KD18" s="726"/>
      <c r="KE18" s="1152"/>
      <c r="KF18" s="728"/>
      <c r="KG18" s="1153"/>
      <c r="KH18" s="1154"/>
      <c r="KI18" s="1155"/>
      <c r="KJ18" s="1156"/>
      <c r="KK18" s="1157"/>
      <c r="KL18" s="1154"/>
      <c r="KM18" s="1155"/>
      <c r="KN18" s="1158"/>
      <c r="KO18" s="1159"/>
      <c r="KP18" s="1160"/>
      <c r="KQ18" s="1161"/>
      <c r="KR18" s="1162"/>
      <c r="KS18" s="1163"/>
      <c r="KT18" s="1156"/>
      <c r="KU18" s="1164"/>
      <c r="KV18" s="247"/>
      <c r="KW18" s="335"/>
      <c r="KX18" s="335"/>
      <c r="KY18" s="1165"/>
      <c r="KZ18" s="1166"/>
      <c r="LA18" s="1167"/>
      <c r="LB18" s="1168"/>
      <c r="LC18" s="1169"/>
      <c r="LD18" s="1169"/>
      <c r="LE18" s="1152"/>
      <c r="LF18" s="728"/>
      <c r="LG18" s="247"/>
      <c r="LH18" s="335"/>
      <c r="LI18" s="335"/>
      <c r="LJ18" s="181"/>
      <c r="LK18" s="492"/>
      <c r="LL18" s="850"/>
      <c r="LM18" s="520"/>
      <c r="LN18" s="521"/>
      <c r="LO18" s="521"/>
      <c r="LP18" s="183"/>
      <c r="LQ18" s="558"/>
      <c r="LR18" s="339"/>
      <c r="LS18" s="1170"/>
      <c r="LT18" s="181"/>
      <c r="LU18" s="181"/>
      <c r="LV18" s="492"/>
      <c r="LW18" s="850"/>
      <c r="LX18" s="520"/>
      <c r="LY18" s="521"/>
      <c r="LZ18" s="521"/>
      <c r="MA18" s="183"/>
      <c r="MB18" s="558"/>
      <c r="MC18" s="247"/>
      <c r="MD18" s="1151"/>
      <c r="ME18" s="1171"/>
      <c r="MF18" s="181"/>
      <c r="MG18" s="492"/>
      <c r="MH18" s="850"/>
      <c r="MI18" s="520"/>
      <c r="MJ18" s="521"/>
      <c r="MK18" s="521"/>
      <c r="ML18" s="183"/>
      <c r="MM18" s="558"/>
      <c r="MN18" s="1172"/>
      <c r="MO18" s="1171"/>
      <c r="MP18" s="1171"/>
      <c r="MQ18" s="1171"/>
      <c r="MR18" s="1171"/>
      <c r="MS18" s="1171"/>
      <c r="MT18" s="1171"/>
      <c r="MU18" s="1171"/>
      <c r="MV18" s="1171"/>
      <c r="MW18" s="1173"/>
      <c r="MX18" s="1164"/>
    </row>
    <row r="19" spans="1:362" ht="18.75" customHeight="1" x14ac:dyDescent="0.25">
      <c r="A19" s="1492">
        <v>2</v>
      </c>
      <c r="B19" s="1492" t="s">
        <v>755</v>
      </c>
      <c r="C19" s="1492" t="s">
        <v>809</v>
      </c>
      <c r="D19" s="1493" t="s">
        <v>810</v>
      </c>
      <c r="E19" s="1494" t="s">
        <v>811</v>
      </c>
      <c r="F19" s="619" t="s">
        <v>1554</v>
      </c>
      <c r="G19" s="88" t="s">
        <v>812</v>
      </c>
      <c r="H19" s="33" t="s">
        <v>28</v>
      </c>
      <c r="I19" s="122" t="s">
        <v>813</v>
      </c>
      <c r="J19" s="126">
        <v>6.3</v>
      </c>
      <c r="K19" s="784" t="str">
        <f t="shared" si="0"/>
        <v>6.3</v>
      </c>
      <c r="L19" s="10" t="str">
        <f t="shared" si="1"/>
        <v>C</v>
      </c>
      <c r="M19" s="8">
        <f t="shared" si="2"/>
        <v>2</v>
      </c>
      <c r="N19" s="207" t="str">
        <f t="shared" si="3"/>
        <v>2.0</v>
      </c>
      <c r="O19" s="126">
        <v>7</v>
      </c>
      <c r="P19" s="784" t="str">
        <f t="shared" si="4"/>
        <v>7.0</v>
      </c>
      <c r="Q19" s="10" t="str">
        <f t="shared" si="5"/>
        <v>B</v>
      </c>
      <c r="R19" s="8">
        <f t="shared" si="6"/>
        <v>3</v>
      </c>
      <c r="S19" s="207" t="str">
        <f t="shared" si="7"/>
        <v>3.0</v>
      </c>
      <c r="T19" s="130">
        <v>7.7</v>
      </c>
      <c r="U19" s="4">
        <v>8</v>
      </c>
      <c r="V19" s="5"/>
      <c r="W19" s="6">
        <f t="shared" si="8"/>
        <v>7.9</v>
      </c>
      <c r="X19" s="7">
        <f t="shared" si="9"/>
        <v>7.9</v>
      </c>
      <c r="Y19" s="784" t="str">
        <f t="shared" si="10"/>
        <v>7.9</v>
      </c>
      <c r="Z19" s="10" t="str">
        <f t="shared" si="11"/>
        <v>B</v>
      </c>
      <c r="AA19" s="8">
        <f t="shared" si="12"/>
        <v>3</v>
      </c>
      <c r="AB19" s="8" t="str">
        <f t="shared" si="13"/>
        <v>3.0</v>
      </c>
      <c r="AC19" s="12">
        <v>3</v>
      </c>
      <c r="AD19" s="311">
        <v>3</v>
      </c>
      <c r="AE19" s="130">
        <v>7.1</v>
      </c>
      <c r="AF19" s="4">
        <v>6</v>
      </c>
      <c r="AG19" s="5"/>
      <c r="AH19" s="6">
        <f t="shared" si="14"/>
        <v>6.4</v>
      </c>
      <c r="AI19" s="7">
        <f t="shared" si="15"/>
        <v>6.4</v>
      </c>
      <c r="AJ19" s="784" t="str">
        <f t="shared" si="16"/>
        <v>6.4</v>
      </c>
      <c r="AK19" s="10" t="str">
        <f t="shared" si="17"/>
        <v>C</v>
      </c>
      <c r="AL19" s="8">
        <f t="shared" si="18"/>
        <v>2</v>
      </c>
      <c r="AM19" s="8" t="str">
        <f t="shared" si="19"/>
        <v>2.0</v>
      </c>
      <c r="AN19" s="12">
        <v>3</v>
      </c>
      <c r="AO19" s="110">
        <v>3</v>
      </c>
      <c r="AP19" s="115">
        <v>7.1</v>
      </c>
      <c r="AQ19" s="4">
        <v>9</v>
      </c>
      <c r="AR19" s="5"/>
      <c r="AS19" s="6">
        <f t="shared" si="20"/>
        <v>8.1999999999999993</v>
      </c>
      <c r="AT19" s="7">
        <f t="shared" si="21"/>
        <v>8.1999999999999993</v>
      </c>
      <c r="AU19" s="784" t="str">
        <f t="shared" si="22"/>
        <v>8.2</v>
      </c>
      <c r="AV19" s="10" t="str">
        <f t="shared" si="23"/>
        <v>B+</v>
      </c>
      <c r="AW19" s="8">
        <f t="shared" si="24"/>
        <v>3.5</v>
      </c>
      <c r="AX19" s="8" t="str">
        <f t="shared" si="25"/>
        <v>3.5</v>
      </c>
      <c r="AY19" s="12">
        <v>4</v>
      </c>
      <c r="AZ19" s="112">
        <v>4</v>
      </c>
      <c r="BA19" s="243">
        <v>6.6</v>
      </c>
      <c r="BB19" s="244">
        <v>6</v>
      </c>
      <c r="BC19" s="244"/>
      <c r="BD19" s="6">
        <f>ROUND((BA19*0.4+BB19*0.6),1)</f>
        <v>6.2</v>
      </c>
      <c r="BE19" s="7">
        <f>ROUND(MAX((BA19*0.4+BB19*0.6),(BA19*0.4+BC19*0.6)),1)</f>
        <v>6.2</v>
      </c>
      <c r="BF19" s="784" t="str">
        <f t="shared" si="28"/>
        <v>6.2</v>
      </c>
      <c r="BG19" s="10" t="str">
        <f>IF(BE19&gt;=8.5,"A",IF(BE19&gt;=8,"B+",IF(BE19&gt;=7,"B",IF(BE19&gt;=6.5,"C+",IF(BE19&gt;=5.5,"C",IF(BE19&gt;=5,"D+",IF(BE19&gt;=4,"D","F")))))))</f>
        <v>C</v>
      </c>
      <c r="BH19" s="8">
        <f>IF(BG19="A",4,IF(BG19="B+",3.5,IF(BG19="B",3,IF(BG19="C+",2.5,IF(BG19="C",2,IF(BG19="D+",1.5,IF(BG19="D",1,0)))))))</f>
        <v>2</v>
      </c>
      <c r="BI19" s="8" t="str">
        <f>TEXT(BH19,"0.0")</f>
        <v>2.0</v>
      </c>
      <c r="BJ19" s="12">
        <v>2</v>
      </c>
      <c r="BK19" s="110">
        <v>2</v>
      </c>
      <c r="BL19" s="316">
        <v>7</v>
      </c>
      <c r="BM19" s="334">
        <v>4</v>
      </c>
      <c r="BN19" s="334"/>
      <c r="BO19" s="6">
        <f>ROUND((BL19*0.4+BM19*0.6),1)</f>
        <v>5.2</v>
      </c>
      <c r="BP19" s="7">
        <f>ROUND(MAX((BL19*0.4+BM19*0.6),(BL19*0.4+BN19*0.6)),1)</f>
        <v>5.2</v>
      </c>
      <c r="BQ19" s="784" t="str">
        <f t="shared" si="34"/>
        <v>5.2</v>
      </c>
      <c r="BR19" s="10" t="str">
        <f>IF(BP19&gt;=8.5,"A",IF(BP19&gt;=8,"B+",IF(BP19&gt;=7,"B",IF(BP19&gt;=6.5,"C+",IF(BP19&gt;=5.5,"C",IF(BP19&gt;=5,"D+",IF(BP19&gt;=4,"D","F")))))))</f>
        <v>D+</v>
      </c>
      <c r="BS19" s="8">
        <f>IF(BR19="A",4,IF(BR19="B+",3.5,IF(BR19="B",3,IF(BR19="C+",2.5,IF(BR19="C",2,IF(BR19="D+",1.5,IF(BR19="D",1,0)))))))</f>
        <v>1.5</v>
      </c>
      <c r="BT19" s="8" t="str">
        <f>TEXT(BS19,"0.0")</f>
        <v>1.5</v>
      </c>
      <c r="BU19" s="12">
        <v>3</v>
      </c>
      <c r="BV19" s="112">
        <v>3</v>
      </c>
      <c r="BW19" s="243">
        <v>7.3</v>
      </c>
      <c r="BX19" s="334">
        <v>5</v>
      </c>
      <c r="BY19" s="334"/>
      <c r="BZ19" s="6">
        <f t="shared" si="38"/>
        <v>5.9</v>
      </c>
      <c r="CA19" s="7">
        <f t="shared" si="39"/>
        <v>5.9</v>
      </c>
      <c r="CB19" s="784" t="str">
        <f t="shared" si="40"/>
        <v>5.9</v>
      </c>
      <c r="CC19" s="10" t="str">
        <f t="shared" si="41"/>
        <v>C</v>
      </c>
      <c r="CD19" s="8">
        <f t="shared" si="42"/>
        <v>2</v>
      </c>
      <c r="CE19" s="8" t="str">
        <f t="shared" si="43"/>
        <v>2.0</v>
      </c>
      <c r="CF19" s="12">
        <v>2</v>
      </c>
      <c r="CG19" s="110">
        <v>2</v>
      </c>
      <c r="CH19" s="243">
        <v>8</v>
      </c>
      <c r="CI19" s="334">
        <v>8</v>
      </c>
      <c r="CJ19" s="297"/>
      <c r="CK19" s="6">
        <f t="shared" si="44"/>
        <v>8</v>
      </c>
      <c r="CL19" s="7">
        <f t="shared" si="45"/>
        <v>8</v>
      </c>
      <c r="CM19" s="784" t="str">
        <f t="shared" si="46"/>
        <v>8.0</v>
      </c>
      <c r="CN19" s="10" t="str">
        <f t="shared" si="47"/>
        <v>B+</v>
      </c>
      <c r="CO19" s="8">
        <f t="shared" si="48"/>
        <v>3.5</v>
      </c>
      <c r="CP19" s="8" t="str">
        <f t="shared" si="49"/>
        <v>3.5</v>
      </c>
      <c r="CQ19" s="12">
        <v>2</v>
      </c>
      <c r="CR19" s="110">
        <v>2</v>
      </c>
      <c r="CS19" s="353">
        <f t="shared" si="50"/>
        <v>19</v>
      </c>
      <c r="CT19" s="354">
        <f t="shared" si="51"/>
        <v>2.5526315789473686</v>
      </c>
      <c r="CU19" s="355" t="str">
        <f t="shared" si="52"/>
        <v>2.55</v>
      </c>
      <c r="CV19" s="356" t="str">
        <f>IF(AND(CT19&lt;0.8),"Cảnh báo KQHT","Lên lớp")</f>
        <v>Lên lớp</v>
      </c>
      <c r="CW19" s="357">
        <f t="shared" si="54"/>
        <v>19</v>
      </c>
      <c r="CX19" s="358">
        <f t="shared" si="55"/>
        <v>2.5526315789473686</v>
      </c>
      <c r="CY19" s="356" t="str">
        <f>IF(AND(CX19&lt;1.2),"Cảnh báo KQHT","Lên lớp")</f>
        <v>Lên lớp</v>
      </c>
      <c r="DA19" s="116">
        <v>7.8</v>
      </c>
      <c r="DB19" s="333">
        <v>1</v>
      </c>
      <c r="DC19" s="284">
        <v>8</v>
      </c>
      <c r="DD19" s="40">
        <f t="shared" si="57"/>
        <v>3.7</v>
      </c>
      <c r="DE19" s="41">
        <f t="shared" si="58"/>
        <v>7.9</v>
      </c>
      <c r="DF19" s="784" t="str">
        <f t="shared" si="59"/>
        <v>7.9</v>
      </c>
      <c r="DG19" s="15" t="str">
        <f t="shared" si="60"/>
        <v>B</v>
      </c>
      <c r="DH19" s="16">
        <f t="shared" si="61"/>
        <v>3</v>
      </c>
      <c r="DI19" s="16" t="str">
        <f t="shared" si="62"/>
        <v>3.0</v>
      </c>
      <c r="DJ19" s="18">
        <v>4</v>
      </c>
      <c r="DK19" s="117">
        <v>4</v>
      </c>
      <c r="DL19" s="116"/>
      <c r="DM19" s="333"/>
      <c r="DN19" s="407"/>
      <c r="DO19" s="40">
        <f t="shared" si="63"/>
        <v>0</v>
      </c>
      <c r="DP19" s="41">
        <f t="shared" si="64"/>
        <v>0</v>
      </c>
      <c r="DQ19" s="784" t="str">
        <f t="shared" si="65"/>
        <v>0.0</v>
      </c>
      <c r="DR19" s="15" t="str">
        <f t="shared" si="66"/>
        <v>F</v>
      </c>
      <c r="DS19" s="16">
        <f t="shared" si="67"/>
        <v>0</v>
      </c>
      <c r="DT19" s="16" t="str">
        <f t="shared" si="68"/>
        <v>0.0</v>
      </c>
      <c r="DU19" s="18"/>
      <c r="DV19" s="117"/>
      <c r="DW19" s="116">
        <v>6.1</v>
      </c>
      <c r="DX19" s="333">
        <v>5</v>
      </c>
      <c r="DY19" s="407"/>
      <c r="DZ19" s="40">
        <f t="shared" si="69"/>
        <v>5.4</v>
      </c>
      <c r="EA19" s="41">
        <f t="shared" si="70"/>
        <v>5.4</v>
      </c>
      <c r="EB19" s="784" t="str">
        <f t="shared" si="71"/>
        <v>5.4</v>
      </c>
      <c r="EC19" s="15" t="str">
        <f t="shared" si="72"/>
        <v>D+</v>
      </c>
      <c r="ED19" s="16">
        <f t="shared" si="73"/>
        <v>1.5</v>
      </c>
      <c r="EE19" s="16" t="str">
        <f t="shared" si="74"/>
        <v>1.5</v>
      </c>
      <c r="EF19" s="18">
        <v>4</v>
      </c>
      <c r="EG19" s="117">
        <v>4</v>
      </c>
      <c r="EH19" s="408">
        <v>5.8</v>
      </c>
      <c r="EI19" s="409">
        <v>8</v>
      </c>
      <c r="EJ19" s="341"/>
      <c r="EK19" s="6">
        <f t="shared" si="75"/>
        <v>7.1</v>
      </c>
      <c r="EL19" s="7">
        <f t="shared" si="76"/>
        <v>7.1</v>
      </c>
      <c r="EM19" s="784" t="str">
        <f t="shared" si="77"/>
        <v>7.1</v>
      </c>
      <c r="EN19" s="10" t="str">
        <f t="shared" si="78"/>
        <v>B</v>
      </c>
      <c r="EO19" s="8">
        <f t="shared" si="79"/>
        <v>3</v>
      </c>
      <c r="EP19" s="8" t="str">
        <f t="shared" si="80"/>
        <v>3.0</v>
      </c>
      <c r="EQ19" s="12">
        <v>3</v>
      </c>
      <c r="ER19" s="110">
        <v>3</v>
      </c>
      <c r="ES19" s="616">
        <v>6.6</v>
      </c>
      <c r="ET19" s="617">
        <v>6</v>
      </c>
      <c r="EU19" s="284"/>
      <c r="EV19" s="40">
        <f t="shared" si="81"/>
        <v>6.2</v>
      </c>
      <c r="EW19" s="41">
        <f t="shared" si="82"/>
        <v>6.2</v>
      </c>
      <c r="EX19" s="784" t="str">
        <f t="shared" si="83"/>
        <v>6.2</v>
      </c>
      <c r="EY19" s="15" t="str">
        <f t="shared" si="84"/>
        <v>C</v>
      </c>
      <c r="EZ19" s="16">
        <f t="shared" si="85"/>
        <v>2</v>
      </c>
      <c r="FA19" s="16" t="str">
        <f t="shared" si="86"/>
        <v>2.0</v>
      </c>
      <c r="FB19" s="18">
        <v>2</v>
      </c>
      <c r="FC19" s="117">
        <v>2</v>
      </c>
      <c r="FD19" s="116">
        <v>6.7</v>
      </c>
      <c r="FE19" s="333">
        <v>8</v>
      </c>
      <c r="FF19" s="407"/>
      <c r="FG19" s="40">
        <f t="shared" si="87"/>
        <v>7.5</v>
      </c>
      <c r="FH19" s="41">
        <f t="shared" si="88"/>
        <v>7.5</v>
      </c>
      <c r="FI19" s="784" t="str">
        <f t="shared" si="89"/>
        <v>7.5</v>
      </c>
      <c r="FJ19" s="15" t="str">
        <f t="shared" si="90"/>
        <v>B</v>
      </c>
      <c r="FK19" s="16">
        <f t="shared" si="91"/>
        <v>3</v>
      </c>
      <c r="FL19" s="16" t="str">
        <f t="shared" si="92"/>
        <v>3.0</v>
      </c>
      <c r="FM19" s="18">
        <v>2</v>
      </c>
      <c r="FN19" s="117">
        <v>2</v>
      </c>
      <c r="FO19" s="408">
        <v>7.6</v>
      </c>
      <c r="FP19" s="543"/>
      <c r="FQ19" s="341"/>
      <c r="FR19" s="6">
        <f t="shared" si="93"/>
        <v>3</v>
      </c>
      <c r="FS19" s="7">
        <f t="shared" si="94"/>
        <v>3</v>
      </c>
      <c r="FT19" s="784" t="str">
        <f t="shared" si="95"/>
        <v>3.0</v>
      </c>
      <c r="FU19" s="10" t="str">
        <f t="shared" si="96"/>
        <v>F</v>
      </c>
      <c r="FV19" s="8">
        <f t="shared" si="97"/>
        <v>0</v>
      </c>
      <c r="FW19" s="8" t="str">
        <f t="shared" si="98"/>
        <v>0.0</v>
      </c>
      <c r="FX19" s="12">
        <v>3</v>
      </c>
      <c r="FY19" s="110"/>
      <c r="FZ19" s="364">
        <f t="shared" si="99"/>
        <v>18</v>
      </c>
      <c r="GA19" s="524">
        <f t="shared" si="100"/>
        <v>2.0555555555555554</v>
      </c>
      <c r="GB19" s="525" t="str">
        <f t="shared" si="101"/>
        <v>2.06</v>
      </c>
      <c r="GC19" s="664" t="str">
        <f t="shared" si="102"/>
        <v>Lên lớp</v>
      </c>
      <c r="GD19" s="560">
        <f t="shared" si="103"/>
        <v>37</v>
      </c>
      <c r="GE19" s="361">
        <f t="shared" si="104"/>
        <v>2.310810810810811</v>
      </c>
      <c r="GF19" s="362" t="str">
        <f t="shared" si="105"/>
        <v>2.31</v>
      </c>
      <c r="GG19" s="676">
        <f t="shared" si="106"/>
        <v>34</v>
      </c>
      <c r="GH19" s="789">
        <f t="shared" si="107"/>
        <v>6.8647058823529408</v>
      </c>
      <c r="GI19" s="562">
        <f t="shared" si="108"/>
        <v>2.5147058823529411</v>
      </c>
      <c r="GJ19" s="679" t="str">
        <f t="shared" si="109"/>
        <v>Lên lớp</v>
      </c>
      <c r="GK19" s="696"/>
      <c r="GL19" s="821">
        <v>5.4</v>
      </c>
      <c r="GM19" s="822">
        <v>6</v>
      </c>
      <c r="GN19" s="336"/>
      <c r="GO19" s="239">
        <f t="shared" si="110"/>
        <v>5.8</v>
      </c>
      <c r="GP19" s="484">
        <f t="shared" si="111"/>
        <v>5.8</v>
      </c>
      <c r="GQ19" s="819" t="str">
        <f t="shared" si="112"/>
        <v>5.8</v>
      </c>
      <c r="GR19" s="240" t="str">
        <f t="shared" si="113"/>
        <v>C</v>
      </c>
      <c r="GS19" s="241">
        <f t="shared" si="114"/>
        <v>2</v>
      </c>
      <c r="GT19" s="241" t="str">
        <f t="shared" si="115"/>
        <v>2.0</v>
      </c>
      <c r="GU19" s="242">
        <v>3</v>
      </c>
      <c r="GV19" s="780">
        <v>3</v>
      </c>
      <c r="GW19" s="279"/>
      <c r="GX19" s="336"/>
      <c r="GY19" s="336"/>
      <c r="GZ19" s="239">
        <f t="shared" si="116"/>
        <v>0</v>
      </c>
      <c r="HA19" s="484">
        <f t="shared" si="117"/>
        <v>0</v>
      </c>
      <c r="HB19" s="819" t="str">
        <f t="shared" si="118"/>
        <v>0.0</v>
      </c>
      <c r="HC19" s="240" t="e">
        <f>IF(HA19&gt;=8.5,"A",IF(HA19&gt;=8,"B+",IF(HA19&gt;#REF!=7,"B",IF(HA19&gt;=6.5,"C+",IF(HA19&gt;=5.5,"C",IF(HA19&gt;=5,"D+",IF(HA19&gt;=4,"D","F")))))))</f>
        <v>#REF!</v>
      </c>
      <c r="HD19" s="241" t="e">
        <f t="shared" si="119"/>
        <v>#REF!</v>
      </c>
      <c r="HE19" s="241" t="e">
        <f t="shared" si="120"/>
        <v>#REF!</v>
      </c>
      <c r="HF19" s="242">
        <v>3</v>
      </c>
      <c r="HG19" s="489"/>
      <c r="HH19" s="843">
        <v>7.4</v>
      </c>
      <c r="HI19" s="862">
        <v>9</v>
      </c>
      <c r="HJ19" s="866"/>
      <c r="HK19" s="567">
        <f t="shared" si="121"/>
        <v>8.4</v>
      </c>
      <c r="HL19" s="568">
        <f t="shared" si="122"/>
        <v>8.4</v>
      </c>
      <c r="HM19" s="869" t="str">
        <f t="shared" si="123"/>
        <v>8.4</v>
      </c>
      <c r="HN19" s="569" t="str">
        <f t="shared" si="124"/>
        <v>B+</v>
      </c>
      <c r="HO19" s="570">
        <f t="shared" si="125"/>
        <v>3.5</v>
      </c>
      <c r="HP19" s="165" t="str">
        <f t="shared" si="126"/>
        <v>3.5</v>
      </c>
      <c r="HQ19" s="870">
        <v>3</v>
      </c>
      <c r="HR19" s="874">
        <v>3</v>
      </c>
      <c r="HS19" s="279"/>
      <c r="HT19" s="336"/>
      <c r="HU19" s="336"/>
      <c r="HV19" s="239">
        <f t="shared" si="127"/>
        <v>0</v>
      </c>
      <c r="HW19" s="484">
        <f t="shared" si="128"/>
        <v>0</v>
      </c>
      <c r="HX19" s="819" t="str">
        <f t="shared" si="129"/>
        <v>0.0</v>
      </c>
      <c r="HY19" s="240" t="str">
        <f t="shared" si="130"/>
        <v>F</v>
      </c>
      <c r="HZ19" s="241">
        <f t="shared" si="131"/>
        <v>0</v>
      </c>
      <c r="IA19" s="241" t="str">
        <f t="shared" si="132"/>
        <v>0.0</v>
      </c>
      <c r="IB19" s="242"/>
      <c r="IC19" s="824"/>
      <c r="ID19" s="821">
        <v>8.6999999999999993</v>
      </c>
      <c r="IE19" s="852">
        <v>8</v>
      </c>
      <c r="IF19" s="853"/>
      <c r="IG19" s="854">
        <f t="shared" si="133"/>
        <v>8.3000000000000007</v>
      </c>
      <c r="IH19" s="855">
        <f t="shared" si="134"/>
        <v>8.3000000000000007</v>
      </c>
      <c r="II19" s="856" t="str">
        <f t="shared" si="135"/>
        <v>8.3</v>
      </c>
      <c r="IJ19" s="857" t="str">
        <f t="shared" si="136"/>
        <v>B+</v>
      </c>
      <c r="IK19" s="858">
        <f t="shared" si="137"/>
        <v>3.5</v>
      </c>
      <c r="IL19" s="858" t="str">
        <f t="shared" si="138"/>
        <v>3.5</v>
      </c>
      <c r="IM19" s="859">
        <v>2</v>
      </c>
      <c r="IN19" s="860">
        <v>2</v>
      </c>
      <c r="IO19" s="331"/>
      <c r="IP19" s="700"/>
      <c r="IQ19" s="700"/>
      <c r="IR19" s="239">
        <f t="shared" si="139"/>
        <v>0</v>
      </c>
      <c r="IS19" s="484">
        <f t="shared" si="140"/>
        <v>0</v>
      </c>
      <c r="IT19" s="819" t="str">
        <f t="shared" si="141"/>
        <v>0.0</v>
      </c>
      <c r="IU19" s="240" t="str">
        <f t="shared" si="142"/>
        <v>F</v>
      </c>
      <c r="IV19" s="241">
        <f t="shared" si="143"/>
        <v>0</v>
      </c>
      <c r="IW19" s="241" t="str">
        <f t="shared" si="144"/>
        <v>0.0</v>
      </c>
      <c r="IX19" s="242"/>
      <c r="IY19" s="820"/>
      <c r="IZ19" s="279"/>
      <c r="JA19" s="336"/>
      <c r="JB19" s="336"/>
      <c r="JC19" s="239">
        <f t="shared" si="145"/>
        <v>0</v>
      </c>
      <c r="JD19" s="484">
        <f t="shared" si="146"/>
        <v>0</v>
      </c>
      <c r="JE19" s="819" t="str">
        <f t="shared" si="147"/>
        <v>0.0</v>
      </c>
      <c r="JF19" s="240" t="str">
        <f t="shared" si="148"/>
        <v>F</v>
      </c>
      <c r="JG19" s="241">
        <f t="shared" si="149"/>
        <v>0</v>
      </c>
      <c r="JH19" s="241" t="str">
        <f t="shared" si="150"/>
        <v>0.0</v>
      </c>
      <c r="JI19" s="242">
        <v>2</v>
      </c>
      <c r="JJ19" s="824"/>
      <c r="JK19" s="829">
        <v>6.7</v>
      </c>
      <c r="JL19" s="830">
        <v>9</v>
      </c>
      <c r="JM19" s="831"/>
      <c r="JN19" s="825">
        <f t="shared" si="151"/>
        <v>8.1</v>
      </c>
      <c r="JO19" s="826">
        <f t="shared" si="152"/>
        <v>8.1</v>
      </c>
      <c r="JP19" s="826"/>
      <c r="JQ19" s="827" t="str">
        <f t="shared" si="154"/>
        <v>B+</v>
      </c>
      <c r="JR19" s="826">
        <f t="shared" si="155"/>
        <v>3.5</v>
      </c>
      <c r="JS19" s="826" t="str">
        <f t="shared" si="156"/>
        <v>3.5</v>
      </c>
      <c r="JT19" s="828">
        <v>2</v>
      </c>
      <c r="JU19" s="832">
        <v>2</v>
      </c>
      <c r="JV19" s="279"/>
      <c r="JW19" s="336"/>
      <c r="JX19" s="336"/>
      <c r="JY19" s="723">
        <f t="shared" si="157"/>
        <v>0</v>
      </c>
      <c r="JZ19" s="724">
        <f t="shared" si="158"/>
        <v>0</v>
      </c>
      <c r="KA19" s="799" t="str">
        <f t="shared" si="159"/>
        <v>0.0</v>
      </c>
      <c r="KB19" s="725" t="str">
        <f t="shared" si="160"/>
        <v>F</v>
      </c>
      <c r="KC19" s="726">
        <f t="shared" si="161"/>
        <v>0</v>
      </c>
      <c r="KD19" s="726" t="str">
        <f t="shared" si="162"/>
        <v>0.0</v>
      </c>
      <c r="KE19" s="730">
        <v>3</v>
      </c>
      <c r="KF19" s="728"/>
      <c r="KG19" s="921">
        <f t="shared" si="163"/>
        <v>18</v>
      </c>
      <c r="KH19" s="923" t="e">
        <f t="shared" si="164"/>
        <v>#REF!</v>
      </c>
      <c r="KI19" s="925" t="e">
        <f t="shared" si="165"/>
        <v>#REF!</v>
      </c>
      <c r="KJ19" s="929" t="e">
        <f t="shared" si="166"/>
        <v>#REF!</v>
      </c>
      <c r="KK19" s="937">
        <f t="shared" si="167"/>
        <v>55</v>
      </c>
      <c r="KL19" s="923" t="e">
        <f t="shared" si="168"/>
        <v>#REF!</v>
      </c>
      <c r="KM19" s="925" t="e">
        <f t="shared" si="169"/>
        <v>#REF!</v>
      </c>
      <c r="KN19" s="938">
        <f t="shared" si="170"/>
        <v>10</v>
      </c>
      <c r="KO19" s="841">
        <f t="shared" si="181"/>
        <v>7.5400000000000009</v>
      </c>
      <c r="KP19" s="939" t="e">
        <f t="shared" si="171"/>
        <v>#REF!</v>
      </c>
      <c r="KQ19" s="940">
        <f t="shared" si="172"/>
        <v>44</v>
      </c>
      <c r="KR19" s="941">
        <f t="shared" si="182"/>
        <v>7.0181818181818167</v>
      </c>
      <c r="KS19" s="942" t="e">
        <f t="shared" si="173"/>
        <v>#REF!</v>
      </c>
      <c r="KT19" s="929" t="e">
        <f t="shared" si="174"/>
        <v>#REF!</v>
      </c>
      <c r="KU19" s="713"/>
      <c r="KV19" s="1010"/>
      <c r="KW19" s="1011"/>
      <c r="KX19" s="1011"/>
      <c r="KY19" s="1012">
        <f t="shared" si="175"/>
        <v>0</v>
      </c>
      <c r="KZ19" s="1013">
        <f t="shared" si="176"/>
        <v>0</v>
      </c>
      <c r="LA19" s="1014" t="str">
        <f t="shared" si="177"/>
        <v>0.0</v>
      </c>
      <c r="LB19" s="1015" t="str">
        <f t="shared" si="178"/>
        <v>F</v>
      </c>
      <c r="LC19" s="1016">
        <f t="shared" si="179"/>
        <v>0</v>
      </c>
      <c r="LD19" s="1016" t="str">
        <f t="shared" si="180"/>
        <v>0.0</v>
      </c>
      <c r="LE19" s="1017"/>
      <c r="LF19" s="728"/>
      <c r="LG19" s="279"/>
      <c r="LH19" s="336"/>
      <c r="LI19" s="336"/>
      <c r="LJ19" s="776">
        <f t="shared" si="183"/>
        <v>0</v>
      </c>
      <c r="LK19" s="777">
        <f t="shared" si="184"/>
        <v>0</v>
      </c>
      <c r="LL19" s="839" t="str">
        <f t="shared" si="185"/>
        <v>0.0</v>
      </c>
      <c r="LM19" s="778" t="str">
        <f t="shared" si="186"/>
        <v>F</v>
      </c>
      <c r="LN19" s="779">
        <f t="shared" si="187"/>
        <v>0</v>
      </c>
      <c r="LO19" s="779" t="str">
        <f t="shared" si="188"/>
        <v>0.0</v>
      </c>
      <c r="LP19" s="747">
        <v>1</v>
      </c>
      <c r="LQ19" s="780"/>
      <c r="LR19" s="483"/>
      <c r="LS19" s="1046"/>
      <c r="LT19" s="239"/>
      <c r="LU19" s="776">
        <f t="shared" si="189"/>
        <v>0</v>
      </c>
      <c r="LV19" s="777">
        <f t="shared" si="190"/>
        <v>0</v>
      </c>
      <c r="LW19" s="839" t="str">
        <f t="shared" si="191"/>
        <v>0.0</v>
      </c>
      <c r="LX19" s="778" t="str">
        <f t="shared" si="192"/>
        <v>F</v>
      </c>
      <c r="LY19" s="779">
        <f t="shared" si="193"/>
        <v>0</v>
      </c>
      <c r="LZ19" s="779" t="str">
        <f t="shared" si="194"/>
        <v>0.0</v>
      </c>
      <c r="MA19" s="747">
        <v>1</v>
      </c>
      <c r="MB19" s="780"/>
      <c r="MC19" s="279"/>
      <c r="MD19" s="504"/>
      <c r="ME19" s="977"/>
      <c r="MF19" s="977"/>
      <c r="MG19" s="977"/>
      <c r="MH19" s="977"/>
      <c r="MI19" s="977"/>
      <c r="MJ19" s="977"/>
      <c r="MK19" s="977"/>
      <c r="ML19" s="977"/>
      <c r="MM19" s="713"/>
      <c r="MN19" s="1005"/>
      <c r="MO19" s="977"/>
      <c r="MP19" s="977"/>
      <c r="MQ19" s="977"/>
      <c r="MR19" s="977"/>
      <c r="MS19" s="977"/>
      <c r="MT19" s="977"/>
      <c r="MU19" s="977"/>
      <c r="MV19" s="977"/>
      <c r="MW19" s="1007"/>
      <c r="MX19" s="713"/>
    </row>
    <row r="20" spans="1:362" ht="18.75" customHeight="1" x14ac:dyDescent="0.25">
      <c r="A20" s="1495">
        <v>4</v>
      </c>
      <c r="B20" s="1495" t="s">
        <v>755</v>
      </c>
      <c r="C20" s="1495" t="s">
        <v>756</v>
      </c>
      <c r="D20" s="1493" t="s">
        <v>757</v>
      </c>
      <c r="E20" s="1494" t="s">
        <v>758</v>
      </c>
      <c r="F20" s="884" t="s">
        <v>1521</v>
      </c>
      <c r="G20" s="88" t="s">
        <v>759</v>
      </c>
      <c r="H20" s="33" t="s">
        <v>28</v>
      </c>
      <c r="I20" s="122" t="s">
        <v>513</v>
      </c>
      <c r="J20" s="126"/>
      <c r="K20" s="784" t="str">
        <f>TEXT(J20,"0.0")</f>
        <v>0.0</v>
      </c>
      <c r="L20" s="10" t="str">
        <f>IF(J20&gt;=8.5,"A",IF(J20&gt;=8,"B+",IF(J20&gt;=7,"B",IF(J20&gt;=6.5,"C+",IF(J20&gt;=5.5,"C",IF(J20&gt;=5,"D+",IF(J20&gt;=4,"D","F")))))))</f>
        <v>F</v>
      </c>
      <c r="M20" s="8">
        <f>IF(L20="A",4,IF(L20="B+",3.5,IF(L20="B",3,IF(L20="C+",2.5,IF(L20="C",2,IF(L20="D+",1.5,IF(L20="D",1,0)))))))</f>
        <v>0</v>
      </c>
      <c r="N20" s="208" t="str">
        <f>TEXT(M20,"0.0")</f>
        <v>0.0</v>
      </c>
      <c r="O20" s="126"/>
      <c r="P20" s="784" t="str">
        <f>TEXT(O20,"0.0")</f>
        <v>0.0</v>
      </c>
      <c r="Q20" s="10" t="str">
        <f>IF(O20&gt;=8.5,"A",IF(O20&gt;=8,"B+",IF(O20&gt;=7,"B",IF(O20&gt;=6.5,"C+",IF(O20&gt;=5.5,"C",IF(O20&gt;=5,"D+",IF(O20&gt;=4,"D","F")))))))</f>
        <v>F</v>
      </c>
      <c r="R20" s="8">
        <f>IF(Q20="A",4,IF(Q20="B+",3.5,IF(Q20="B",3,IF(Q20="C+",2.5,IF(Q20="C",2,IF(Q20="D+",1.5,IF(Q20="D",1,0)))))))</f>
        <v>0</v>
      </c>
      <c r="S20" s="208" t="str">
        <f>TEXT(R20,"0.0")</f>
        <v>0.0</v>
      </c>
      <c r="T20" s="130">
        <v>7</v>
      </c>
      <c r="U20" s="4">
        <v>7</v>
      </c>
      <c r="V20" s="5"/>
      <c r="W20" s="6">
        <f>ROUND((T20*0.4+U20*0.6),1)</f>
        <v>7</v>
      </c>
      <c r="X20" s="7">
        <f>ROUND(MAX((T20*0.4+U20*0.6),(T20*0.4+V20*0.6)),1)</f>
        <v>7</v>
      </c>
      <c r="Y20" s="784" t="str">
        <f>TEXT(X20,"0.0")</f>
        <v>7.0</v>
      </c>
      <c r="Z20" s="10" t="str">
        <f>IF(X20&gt;=8.5,"A",IF(X20&gt;=8,"B+",IF(X20&gt;=7,"B",IF(X20&gt;=6.5,"C+",IF(X20&gt;=5.5,"C",IF(X20&gt;=5,"D+",IF(X20&gt;=4,"D","F")))))))</f>
        <v>B</v>
      </c>
      <c r="AA20" s="8">
        <f>IF(Z20="A",4,IF(Z20="B+",3.5,IF(Z20="B",3,IF(Z20="C+",2.5,IF(Z20="C",2,IF(Z20="D+",1.5,IF(Z20="D",1,0)))))))</f>
        <v>3</v>
      </c>
      <c r="AB20" s="8" t="str">
        <f>TEXT(AA20,"0.0")</f>
        <v>3.0</v>
      </c>
      <c r="AC20" s="12">
        <v>3</v>
      </c>
      <c r="AD20" s="311">
        <v>3</v>
      </c>
      <c r="AE20" s="130">
        <v>7.4</v>
      </c>
      <c r="AF20" s="4">
        <v>6</v>
      </c>
      <c r="AG20" s="5"/>
      <c r="AH20" s="6">
        <f>ROUND((AE20*0.4+AF20*0.6),1)</f>
        <v>6.6</v>
      </c>
      <c r="AI20" s="7">
        <f>ROUND(MAX((AE20*0.4+AF20*0.6),(AE20*0.4+AG20*0.6)),1)</f>
        <v>6.6</v>
      </c>
      <c r="AJ20" s="784" t="str">
        <f>TEXT(AI20,"0.0")</f>
        <v>6.6</v>
      </c>
      <c r="AK20" s="10" t="str">
        <f>IF(AI20&gt;=8.5,"A",IF(AI20&gt;=8,"B+",IF(AI20&gt;=7,"B",IF(AI20&gt;=6.5,"C+",IF(AI20&gt;=5.5,"C",IF(AI20&gt;=5,"D+",IF(AI20&gt;=4,"D","F")))))))</f>
        <v>C+</v>
      </c>
      <c r="AL20" s="8">
        <f>IF(AK20="A",4,IF(AK20="B+",3.5,IF(AK20="B",3,IF(AK20="C+",2.5,IF(AK20="C",2,IF(AK20="D+",1.5,IF(AK20="D",1,0)))))))</f>
        <v>2.5</v>
      </c>
      <c r="AM20" s="8" t="str">
        <f>TEXT(AL20,"0.0")</f>
        <v>2.5</v>
      </c>
      <c r="AN20" s="12">
        <v>3</v>
      </c>
      <c r="AO20" s="110">
        <v>3</v>
      </c>
      <c r="AP20" s="115">
        <v>7.1</v>
      </c>
      <c r="AQ20" s="4">
        <v>7</v>
      </c>
      <c r="AR20" s="5"/>
      <c r="AS20" s="6">
        <f>ROUND((AP20*0.4+AQ20*0.6),1)</f>
        <v>7</v>
      </c>
      <c r="AT20" s="7">
        <f>ROUND(MAX((AP20*0.4+AQ20*0.6),(AP20*0.4+AR20*0.6)),1)</f>
        <v>7</v>
      </c>
      <c r="AU20" s="784" t="str">
        <f>TEXT(AT20,"0.0")</f>
        <v>7.0</v>
      </c>
      <c r="AV20" s="10" t="str">
        <f>IF(AT20&gt;=8.5,"A",IF(AT20&gt;=8,"B+",IF(AT20&gt;=7,"B",IF(AT20&gt;=6.5,"C+",IF(AT20&gt;=5.5,"C",IF(AT20&gt;=5,"D+",IF(AT20&gt;=4,"D","F")))))))</f>
        <v>B</v>
      </c>
      <c r="AW20" s="8">
        <f>IF(AV20="A",4,IF(AV20="B+",3.5,IF(AV20="B",3,IF(AV20="C+",2.5,IF(AV20="C",2,IF(AV20="D+",1.5,IF(AV20="D",1,0)))))))</f>
        <v>3</v>
      </c>
      <c r="AX20" s="8" t="str">
        <f>TEXT(AW20,"0.0")</f>
        <v>3.0</v>
      </c>
      <c r="AY20" s="12">
        <v>4</v>
      </c>
      <c r="AZ20" s="112">
        <v>4</v>
      </c>
      <c r="BA20" s="248">
        <v>3.8</v>
      </c>
      <c r="BB20" s="244"/>
      <c r="BC20" s="244"/>
      <c r="BD20" s="6">
        <f>ROUND((BA20*0.4+BB20*0.6),1)</f>
        <v>1.5</v>
      </c>
      <c r="BE20" s="7">
        <f>ROUND(MAX((BA20*0.4+BB20*0.6),(BA20*0.4+BC20*0.6)),1)</f>
        <v>1.5</v>
      </c>
      <c r="BF20" s="784" t="str">
        <f>TEXT(BE20,"0.0")</f>
        <v>1.5</v>
      </c>
      <c r="BG20" s="10" t="str">
        <f>IF(BE20&gt;=8.5,"A",IF(BE20&gt;=8,"B+",IF(BE20&gt;=7,"B",IF(BE20&gt;=6.5,"C+",IF(BE20&gt;=5.5,"C",IF(BE20&gt;=5,"D+",IF(BE20&gt;=4,"D","F")))))))</f>
        <v>F</v>
      </c>
      <c r="BH20" s="8">
        <f>IF(BG20="A",4,IF(BG20="B+",3.5,IF(BG20="B",3,IF(BG20="C+",2.5,IF(BG20="C",2,IF(BG20="D+",1.5,IF(BG20="D",1,0)))))))</f>
        <v>0</v>
      </c>
      <c r="BI20" s="8" t="str">
        <f>TEXT(BH20,"0.0")</f>
        <v>0.0</v>
      </c>
      <c r="BJ20" s="12">
        <v>2</v>
      </c>
      <c r="BK20" s="110"/>
      <c r="BL20" s="316"/>
      <c r="BM20" s="334"/>
      <c r="BN20" s="334"/>
      <c r="BO20" s="6">
        <f>ROUND((BL20*0.4+BM20*0.6),1)</f>
        <v>0</v>
      </c>
      <c r="BP20" s="7">
        <f>ROUND(MAX((BL20*0.4+BM20*0.6),(BL20*0.4+BN20*0.6)),1)</f>
        <v>0</v>
      </c>
      <c r="BQ20" s="784" t="str">
        <f>TEXT(BP20,"0.0")</f>
        <v>0.0</v>
      </c>
      <c r="BR20" s="10" t="str">
        <f>IF(BP20&gt;=8.5,"A",IF(BP20&gt;=8,"B+",IF(BP20&gt;=7,"B",IF(BP20&gt;=6.5,"C+",IF(BP20&gt;=5.5,"C",IF(BP20&gt;=5,"D+",IF(BP20&gt;=4,"D","F")))))))</f>
        <v>F</v>
      </c>
      <c r="BS20" s="8">
        <f>IF(BR20="A",4,IF(BR20="B+",3.5,IF(BR20="B",3,IF(BR20="C+",2.5,IF(BR20="C",2,IF(BR20="D+",1.5,IF(BR20="D",1,0)))))))</f>
        <v>0</v>
      </c>
      <c r="BT20" s="8" t="str">
        <f>TEXT(BS20,"0.0")</f>
        <v>0.0</v>
      </c>
      <c r="BU20" s="12">
        <v>3</v>
      </c>
      <c r="BV20" s="112"/>
      <c r="BW20" s="248">
        <v>1.6</v>
      </c>
      <c r="BX20" s="334"/>
      <c r="BY20" s="334"/>
      <c r="BZ20" s="6">
        <f>ROUND((BW20*0.4+BX20*0.6),1)</f>
        <v>0.6</v>
      </c>
      <c r="CA20" s="7">
        <f>ROUND(MAX((BW20*0.4+BX20*0.6),(BW20*0.4+BY20*0.6)),1)</f>
        <v>0.6</v>
      </c>
      <c r="CB20" s="784" t="str">
        <f>TEXT(CA20,"0.0")</f>
        <v>0.6</v>
      </c>
      <c r="CC20" s="10" t="str">
        <f>IF(CA20&gt;=8.5,"A",IF(CA20&gt;=8,"B+",IF(CA20&gt;=7,"B",IF(CA20&gt;=6.5,"C+",IF(CA20&gt;=5.5,"C",IF(CA20&gt;=5,"D+",IF(CA20&gt;=4,"D","F")))))))</f>
        <v>F</v>
      </c>
      <c r="CD20" s="8">
        <f>IF(CC20="A",4,IF(CC20="B+",3.5,IF(CC20="B",3,IF(CC20="C+",2.5,IF(CC20="C",2,IF(CC20="D+",1.5,IF(CC20="D",1,0)))))))</f>
        <v>0</v>
      </c>
      <c r="CE20" s="8" t="str">
        <f>TEXT(CD20,"0.0")</f>
        <v>0.0</v>
      </c>
      <c r="CF20" s="12">
        <v>2</v>
      </c>
      <c r="CG20" s="110"/>
      <c r="CH20" s="243">
        <v>8</v>
      </c>
      <c r="CI20" s="297">
        <v>9</v>
      </c>
      <c r="CJ20" s="297"/>
      <c r="CK20" s="6">
        <f>ROUND((CH20*0.4+CI20*0.6),1)</f>
        <v>8.6</v>
      </c>
      <c r="CL20" s="7">
        <f>ROUND(MAX((CH20*0.4+CI20*0.6),(CH20*0.4+CJ20*0.6)),1)</f>
        <v>8.6</v>
      </c>
      <c r="CM20" s="784" t="str">
        <f>TEXT(CL20,"0.0")</f>
        <v>8.6</v>
      </c>
      <c r="CN20" s="10" t="str">
        <f>IF(CL20&gt;=8.5,"A",IF(CL20&gt;=8,"B+",IF(CL20&gt;=7,"B",IF(CL20&gt;=6.5,"C+",IF(CL20&gt;=5.5,"C",IF(CL20&gt;=5,"D+",IF(CL20&gt;=4,"D","F")))))))</f>
        <v>A</v>
      </c>
      <c r="CO20" s="8">
        <f>IF(CN20="A",4,IF(CN20="B+",3.5,IF(CN20="B",3,IF(CN20="C+",2.5,IF(CN20="C",2,IF(CN20="D+",1.5,IF(CN20="D",1,0)))))))</f>
        <v>4</v>
      </c>
      <c r="CP20" s="8" t="str">
        <f>TEXT(CO20,"0.0")</f>
        <v>4.0</v>
      </c>
      <c r="CQ20" s="12">
        <v>2</v>
      </c>
      <c r="CR20" s="110">
        <v>2</v>
      </c>
      <c r="CS20" s="353">
        <f>AC20+AN20+AY20+BJ20+BU20+CF20+CQ20</f>
        <v>19</v>
      </c>
      <c r="CT20" s="354">
        <f>(AA20*AC20+AL20*AN20+AW20*AY20+BH20*BJ20+BS20*BU20+CD20*CF20+CO20*CQ20)/CS20</f>
        <v>1.9210526315789473</v>
      </c>
      <c r="CU20" s="355" t="str">
        <f>TEXT(CT20,"0.00")</f>
        <v>1.92</v>
      </c>
      <c r="CV20" s="477" t="str">
        <f>IF(AND(CT20&lt;0.8),"Cảnh báo KQHT","Lên lớp")</f>
        <v>Lên lớp</v>
      </c>
      <c r="CW20" s="357">
        <f>AD20+AO20+AZ20+BK20+BV20+CG20+CR20</f>
        <v>12</v>
      </c>
      <c r="CX20" s="358">
        <f xml:space="preserve"> (AA20*AD20+AL20*AO20+AW20*AZ20+BH20*BK20+BS20*BV20+CD20*CG20+CO20*CR20)/CW20</f>
        <v>3.0416666666666665</v>
      </c>
      <c r="CY20" s="356" t="str">
        <f>IF(AND(CX20&lt;1.2),"Cảnh báo KQHT","Lên lớp")</f>
        <v>Lên lớp</v>
      </c>
      <c r="DA20" s="248">
        <v>0</v>
      </c>
      <c r="DB20" s="244"/>
      <c r="DC20" s="244"/>
      <c r="DD20" s="6">
        <f>ROUND((DA20*0.4+DB20*0.6),1)</f>
        <v>0</v>
      </c>
      <c r="DE20" s="7">
        <f>ROUND(MAX((DA20*0.4+DB20*0.6),(DA20*0.4+DC20*0.6)),1)</f>
        <v>0</v>
      </c>
      <c r="DF20" s="784" t="str">
        <f>TEXT(DE20,"0.0")</f>
        <v>0.0</v>
      </c>
      <c r="DG20" s="10" t="str">
        <f>IF(DE20&gt;=8.5,"A",IF(DE20&gt;=8,"B+",IF(DE20&gt;=7,"B",IF(DE20&gt;=6.5,"C+",IF(DE20&gt;=5.5,"C",IF(DE20&gt;=5,"D+",IF(DE20&gt;=4,"D","F")))))))</f>
        <v>F</v>
      </c>
      <c r="DH20" s="8">
        <f>IF(DG20="A",4,IF(DG20="B+",3.5,IF(DG20="B",3,IF(DG20="C+",2.5,IF(DG20="C",2,IF(DG20="D+",1.5,IF(DG20="D",1,0)))))))</f>
        <v>0</v>
      </c>
      <c r="DI20" s="8" t="str">
        <f>TEXT(DH20,"0.0")</f>
        <v>0.0</v>
      </c>
      <c r="DJ20" s="12">
        <v>4</v>
      </c>
      <c r="DK20" s="110"/>
      <c r="DL20" s="287">
        <v>0</v>
      </c>
      <c r="DM20" s="244"/>
      <c r="DN20" s="244"/>
      <c r="DO20" s="6">
        <f>ROUND((DL20*0.4+DM20*0.6),1)</f>
        <v>0</v>
      </c>
      <c r="DP20" s="7">
        <f>ROUND(MAX((DL20*0.4+DM20*0.6),(DL20*0.4+DN20*0.6)),1)</f>
        <v>0</v>
      </c>
      <c r="DQ20" s="784" t="str">
        <f>TEXT(DP20,"0.0")</f>
        <v>0.0</v>
      </c>
      <c r="DR20" s="10" t="str">
        <f>IF(DP20&gt;=8.5,"A",IF(DP20&gt;=8,"B+",IF(DP20&gt;=7,"B",IF(DP20&gt;=6.5,"C+",IF(DP20&gt;=5.5,"C",IF(DP20&gt;=5,"D+",IF(DP20&gt;=4,"D","F")))))))</f>
        <v>F</v>
      </c>
      <c r="DS20" s="8">
        <f>IF(DR20="A",4,IF(DR20="B+",3.5,IF(DR20="B",3,IF(DR20="C+",2.5,IF(DR20="C",2,IF(DR20="D+",1.5,IF(DR20="D",1,0)))))))</f>
        <v>0</v>
      </c>
      <c r="DT20" s="8" t="str">
        <f>TEXT(DS20,"0.0")</f>
        <v>0.0</v>
      </c>
      <c r="DU20" s="12">
        <v>4</v>
      </c>
      <c r="DV20" s="110"/>
      <c r="DW20" s="248">
        <v>0.9</v>
      </c>
      <c r="DX20" s="244"/>
      <c r="DY20" s="244"/>
      <c r="DZ20" s="6">
        <f>ROUND((DW20*0.4+DX20*0.6),1)</f>
        <v>0.4</v>
      </c>
      <c r="EA20" s="7">
        <f>ROUND(MAX((DW20*0.4+DX20*0.6),(DW20*0.4+DY20*0.6)),1)</f>
        <v>0.4</v>
      </c>
      <c r="EB20" s="784" t="str">
        <f>TEXT(EA20,"0.0")</f>
        <v>0.4</v>
      </c>
      <c r="EC20" s="10" t="str">
        <f>IF(EA20&gt;=8.5,"A",IF(EA20&gt;=8,"B+",IF(EA20&gt;=7,"B",IF(EA20&gt;=6.5,"C+",IF(EA20&gt;=5.5,"C",IF(EA20&gt;=5,"D+",IF(EA20&gt;=4,"D","F")))))))</f>
        <v>F</v>
      </c>
      <c r="ED20" s="8">
        <f>IF(EC20="A",4,IF(EC20="B+",3.5,IF(EC20="B",3,IF(EC20="C+",2.5,IF(EC20="C",2,IF(EC20="D+",1.5,IF(EC20="D",1,0)))))))</f>
        <v>0</v>
      </c>
      <c r="EE20" s="8" t="str">
        <f>TEXT(ED20,"0.0")</f>
        <v>0.0</v>
      </c>
      <c r="EF20" s="12">
        <v>4</v>
      </c>
      <c r="EG20" s="110"/>
      <c r="EH20" s="248">
        <v>0</v>
      </c>
      <c r="EI20" s="244"/>
      <c r="EJ20" s="244"/>
      <c r="EK20" s="6">
        <f>ROUND((EH20*0.4+EI20*0.6),1)</f>
        <v>0</v>
      </c>
      <c r="EL20" s="7">
        <f>ROUND(MAX((EH20*0.4+EI20*0.6),(EH20*0.4+EJ20*0.6)),1)</f>
        <v>0</v>
      </c>
      <c r="EM20" s="784" t="str">
        <f>TEXT(EL20,"0.0")</f>
        <v>0.0</v>
      </c>
      <c r="EN20" s="10" t="str">
        <f>IF(EL20&gt;=8.5,"A",IF(EL20&gt;=8,"B+",IF(EL20&gt;=7,"B",IF(EL20&gt;=6.5,"C+",IF(EL20&gt;=5.5,"C",IF(EL20&gt;=5,"D+",IF(EL20&gt;=4,"D","F")))))))</f>
        <v>F</v>
      </c>
      <c r="EO20" s="8">
        <f>IF(EN20="A",4,IF(EN20="B+",3.5,IF(EN20="B",3,IF(EN20="C+",2.5,IF(EN20="C",2,IF(EN20="D+",1.5,IF(EN20="D",1,0)))))))</f>
        <v>0</v>
      </c>
      <c r="EP20" s="8" t="str">
        <f>TEXT(EO20,"0.0")</f>
        <v>0.0</v>
      </c>
      <c r="EQ20" s="12">
        <v>3</v>
      </c>
      <c r="ER20" s="110"/>
      <c r="ES20" s="332">
        <v>2</v>
      </c>
      <c r="ET20" s="244"/>
      <c r="EU20" s="244"/>
      <c r="EV20" s="6">
        <f>ROUND((ES20*0.4+ET20*0.6),1)</f>
        <v>0.8</v>
      </c>
      <c r="EW20" s="7">
        <f>ROUND(MAX((ES20*0.4+ET20*0.6),(ES20*0.4+EU20*0.6)),1)</f>
        <v>0.8</v>
      </c>
      <c r="EX20" s="784" t="str">
        <f>TEXT(EW20,"0.0")</f>
        <v>0.8</v>
      </c>
      <c r="EY20" s="10" t="str">
        <f>IF(EW20&gt;=8.5,"A",IF(EW20&gt;=8,"B+",IF(EW20&gt;=7,"B",IF(EW20&gt;=6.5,"C+",IF(EW20&gt;=5.5,"C",IF(EW20&gt;=5,"D+",IF(EW20&gt;=4,"D","F")))))))</f>
        <v>F</v>
      </c>
      <c r="EZ20" s="8">
        <f>IF(EY20="A",4,IF(EY20="B+",3.5,IF(EY20="B",3,IF(EY20="C+",2.5,IF(EY20="C",2,IF(EY20="D+",1.5,IF(EY20="D",1,0)))))))</f>
        <v>0</v>
      </c>
      <c r="FA20" s="8" t="str">
        <f>TEXT(EZ20,"0.0")</f>
        <v>0.0</v>
      </c>
      <c r="FB20" s="12">
        <v>2</v>
      </c>
      <c r="FC20" s="110"/>
      <c r="FD20" s="405"/>
      <c r="FE20" s="244"/>
      <c r="FF20" s="244"/>
      <c r="FG20" s="6">
        <f>ROUND((FD20*0.4+FE20*0.6),1)</f>
        <v>0</v>
      </c>
      <c r="FH20" s="7">
        <f>ROUND(MAX((FD20*0.4+FE20*0.6),(FD20*0.4+FF20*0.6)),1)</f>
        <v>0</v>
      </c>
      <c r="FI20" s="784" t="str">
        <f>TEXT(FH20,"0.0")</f>
        <v>0.0</v>
      </c>
      <c r="FJ20" s="10" t="str">
        <f>IF(FH20&gt;=8.5,"A",IF(FH20&gt;=8,"B+",IF(FH20&gt;=7,"B",IF(FH20&gt;=6.5,"C+",IF(FH20&gt;=5.5,"C",IF(FH20&gt;=5,"D+",IF(FH20&gt;=4,"D","F")))))))</f>
        <v>F</v>
      </c>
      <c r="FK20" s="8">
        <f>IF(FJ20="A",4,IF(FJ20="B+",3.5,IF(FJ20="B",3,IF(FJ20="C+",2.5,IF(FJ20="C",2,IF(FJ20="D+",1.5,IF(FJ20="D",1,0)))))))</f>
        <v>0</v>
      </c>
      <c r="FL20" s="8" t="str">
        <f>TEXT(FK20,"0.0")</f>
        <v>0.0</v>
      </c>
      <c r="FM20" s="12">
        <v>2</v>
      </c>
      <c r="FN20" s="110"/>
      <c r="FO20" s="243"/>
      <c r="FP20" s="244"/>
      <c r="FQ20" s="244"/>
      <c r="FR20" s="6">
        <f>ROUND((FO20*0.4+FP20*0.6),1)</f>
        <v>0</v>
      </c>
      <c r="FS20" s="7">
        <f>ROUND(MAX((FO20*0.4+FP20*0.6),(FO20*0.4+FQ20*0.6)),1)</f>
        <v>0</v>
      </c>
      <c r="FT20" s="784" t="str">
        <f>TEXT(FS20,"0.0")</f>
        <v>0.0</v>
      </c>
      <c r="FU20" s="10" t="str">
        <f>IF(FS20&gt;=8.5,"A",IF(FS20&gt;=8,"B+",IF(FS20&gt;=7,"B",IF(FS20&gt;=6.5,"C+",IF(FS20&gt;=5.5,"C",IF(FS20&gt;=5,"D+",IF(FS20&gt;=4,"D","F")))))))</f>
        <v>F</v>
      </c>
      <c r="FV20" s="8">
        <f>IF(FU20="A",4,IF(FU20="B+",3.5,IF(FU20="B",3,IF(FU20="C+",2.5,IF(FU20="C",2,IF(FU20="D+",1.5,IF(FU20="D",1,0)))))))</f>
        <v>0</v>
      </c>
      <c r="FW20" s="8" t="str">
        <f>TEXT(FV20,"0.0")</f>
        <v>0.0</v>
      </c>
      <c r="FX20" s="12">
        <v>3</v>
      </c>
      <c r="FY20" s="110"/>
      <c r="FZ20" s="365">
        <f>DJ20+DU20+EF20+EQ20+FB20+FM20+FX20</f>
        <v>22</v>
      </c>
      <c r="GA20" s="354">
        <f>(DH20*DJ20+DS20*DU20+ED20*EF20+EO20*EQ20+EZ20*FB20+FK20*FM20+FV20*FX20)/FZ20</f>
        <v>0</v>
      </c>
      <c r="GB20" s="355" t="str">
        <f>TEXT(GA20,"0.00")</f>
        <v>0.00</v>
      </c>
      <c r="GC20" s="689" t="str">
        <f>IF(AND(GA20&lt;1),"Cảnh báo KQHT","Lên lớp")</f>
        <v>Cảnh báo KQHT</v>
      </c>
      <c r="GD20" s="526">
        <f>CS20+FZ20</f>
        <v>41</v>
      </c>
      <c r="GE20" s="524">
        <f>(CS20*CT20+FZ20*GA20)/GD20</f>
        <v>0.8902439024390244</v>
      </c>
      <c r="GF20" s="525" t="str">
        <f>TEXT(GE20,"0.00")</f>
        <v>0.89</v>
      </c>
      <c r="GG20" s="674">
        <f>FY20+FN20+FC20+ER20+EG20+DV20+DK20+CR20+CG20+BV20+BK20+AZ20+AO20+AD20</f>
        <v>12</v>
      </c>
      <c r="GH20" s="789">
        <f>(FY20*FS20+FN20*FH20+FC20*EW20+ER20*EL20+EG20*EA20+DV20*DP20+DK20*DE20+CR20*CL20+CG20*CA20+BV20*BP20+BK20*BE20+AZ20*AT20+AO20*AI20+AD20*X20)/GG20</f>
        <v>7.166666666666667</v>
      </c>
      <c r="GI20" s="544">
        <f>(FY20*FV20+FN20*FK20+FC20*EZ20+ER20*EO20+EG20*ED20+DV20*DS20+DK20*DH20+CR20*CO20+CG20*CD20+BV20*BS20+BK20*BH20+AZ20*AW20+AO20*AL20+AD20*AA20)/GG20</f>
        <v>3.0416666666666665</v>
      </c>
      <c r="GJ20" s="677" t="str">
        <f>IF(AND(GI20&lt;1.2),"Cảnh báo KQHT","Lên lớp")</f>
        <v>Lên lớp</v>
      </c>
      <c r="GK20" s="697" t="s">
        <v>389</v>
      </c>
      <c r="GL20" s="707"/>
      <c r="GM20" s="333"/>
      <c r="GN20" s="284"/>
      <c r="GO20" s="40">
        <f>ROUND((GL20*0.4+GM20*0.6),1)</f>
        <v>0</v>
      </c>
      <c r="GP20" s="99">
        <f>ROUND(MAX((GL20*0.4+GM20*0.6),(GL20*0.4+GN20*0.6)),1)</f>
        <v>0</v>
      </c>
      <c r="GQ20" s="791" t="str">
        <f>TEXT(GP20,"0.0")</f>
        <v>0.0</v>
      </c>
      <c r="GR20" s="97" t="str">
        <f>IF(GP20&gt;=8.5,"A",IF(GP20&gt;=8,"B+",IF(GP20&gt;=7,"B",IF(GP20&gt;=6.5,"C+",IF(GP20&gt;=5.5,"C",IF(GP20&gt;=5,"D+",IF(GP20&gt;=4,"D","F")))))))</f>
        <v>F</v>
      </c>
      <c r="GS20" s="98">
        <f>IF(GR20="A",4,IF(GR20="B+",3.5,IF(GR20="B",3,IF(GR20="C+",2.5,IF(GR20="C",2,IF(GR20="D+",1.5,IF(GR20="D",1,0)))))))</f>
        <v>0</v>
      </c>
      <c r="GT20" s="98" t="str">
        <f>TEXT(GS20,"0.0")</f>
        <v>0.0</v>
      </c>
      <c r="GU20" s="18">
        <v>3</v>
      </c>
      <c r="GV20" s="117">
        <v>3</v>
      </c>
      <c r="GW20" s="707"/>
      <c r="GX20" s="333"/>
      <c r="GY20" s="284"/>
      <c r="GZ20" s="40">
        <f>ROUND((GW20*0.4+GX20*0.6),1)</f>
        <v>0</v>
      </c>
      <c r="HA20" s="99">
        <f>ROUND(MAX((GW20*0.4+GX20*0.6),(GW20*0.4+GY20*0.6)),1)</f>
        <v>0</v>
      </c>
      <c r="HB20" s="791" t="str">
        <f>TEXT(HA20,"0.0")</f>
        <v>0.0</v>
      </c>
      <c r="HC20" s="97" t="e">
        <f>IF(HA20&gt;=8.5,"A",IF(HA20&gt;=8,"B+",IF(HA20&gt;HD22=7,"B",IF(HA20&gt;=6.5,"C+",IF(HA20&gt;=5.5,"C",IF(HA20&gt;=5,"D+",IF(HA20&gt;=4,"D","F")))))))</f>
        <v>#REF!</v>
      </c>
      <c r="HD20" s="98" t="e">
        <f>IF(HC20="A",4,IF(HC20="B+",3.5,IF(HC20="B",3,IF(HC20="C+",2.5,IF(HC20="C",2,IF(HC20="D+",1.5,IF(HC20="D",1,0)))))))</f>
        <v>#REF!</v>
      </c>
      <c r="HE20" s="98" t="e">
        <f>TEXT(HD20,"0.0")</f>
        <v>#REF!</v>
      </c>
      <c r="HF20" s="18">
        <v>3</v>
      </c>
      <c r="HG20" s="117">
        <v>3</v>
      </c>
      <c r="HH20" s="707"/>
      <c r="HI20" s="333"/>
      <c r="HJ20" s="863"/>
      <c r="HK20" s="40">
        <f>ROUND((HH20*0.4+HI20*0.6),1)</f>
        <v>0</v>
      </c>
      <c r="HL20" s="99">
        <f>ROUND(MAX((HH20*0.4+HI20*0.6),(HH20*0.4+HJ20*0.6)),1)</f>
        <v>0</v>
      </c>
      <c r="HM20" s="791" t="str">
        <f>TEXT(HL20,"0.0")</f>
        <v>0.0</v>
      </c>
      <c r="HN20" s="97" t="str">
        <f>IF(HL20&gt;=8.5,"A",IF(HL20&gt;=8,"B+",IF(HL20&gt;=7,"B",IF(HL20&gt;=6.5,"C+",IF(HL20&gt;=5.5,"C",IF(HL20&gt;=5,"D+",IF(HL20&gt;=4,"D","F")))))))</f>
        <v>F</v>
      </c>
      <c r="HO20" s="98">
        <f>IF(HN20="A",4,IF(HN20="B+",3.5,IF(HN20="B",3,IF(HN20="C+",2.5,IF(HN20="C",2,IF(HN20="D+",1.5,IF(HN20="D",1,0)))))))</f>
        <v>0</v>
      </c>
      <c r="HP20" s="98" t="str">
        <f>TEXT(HO20,"0.0")</f>
        <v>0.0</v>
      </c>
      <c r="HQ20" s="867">
        <v>3</v>
      </c>
      <c r="HR20" s="117">
        <v>3</v>
      </c>
      <c r="HS20" s="707"/>
      <c r="HT20" s="333"/>
      <c r="HU20" s="284"/>
      <c r="HV20" s="40">
        <f>ROUND((HS20*0.4+HT20*0.6),1)</f>
        <v>0</v>
      </c>
      <c r="HW20" s="99">
        <f>ROUND(MAX((HS20*0.4+HT20*0.6),(HS20*0.4+HU20*0.6)),1)</f>
        <v>0</v>
      </c>
      <c r="HX20" s="791" t="str">
        <f>TEXT(HW20,"0.0")</f>
        <v>0.0</v>
      </c>
      <c r="HY20" s="97" t="str">
        <f>IF(HW20&gt;=8.5,"A",IF(HW20&gt;=8,"B+",IF(HW20&gt;=7,"B",IF(HW20&gt;=6.5,"C+",IF(HW20&gt;=5.5,"C",IF(HW20&gt;=5,"D+",IF(HW20&gt;=4,"D","F")))))))</f>
        <v>F</v>
      </c>
      <c r="HZ20" s="98">
        <f>IF(HY20="A",4,IF(HY20="B+",3.5,IF(HY20="B",3,IF(HY20="C+",2.5,IF(HY20="C",2,IF(HY20="D+",1.5,IF(HY20="D",1,0)))))))</f>
        <v>0</v>
      </c>
      <c r="IA20" s="98" t="str">
        <f>TEXT(HZ20,"0.0")</f>
        <v>0.0</v>
      </c>
      <c r="IB20" s="18">
        <v>1</v>
      </c>
      <c r="IC20" s="117">
        <v>1</v>
      </c>
      <c r="ID20" s="847"/>
      <c r="IE20" s="333"/>
      <c r="IF20" s="284"/>
      <c r="IG20" s="40">
        <f>ROUND((ID20*0.4+IE20*0.6),1)</f>
        <v>0</v>
      </c>
      <c r="IH20" s="99">
        <f>ROUND(MAX((ID20*0.4+IE20*0.6),(ID20*0.4+IF20*0.6)),1)</f>
        <v>0</v>
      </c>
      <c r="II20" s="791" t="str">
        <f>TEXT(IH20,"0.0")</f>
        <v>0.0</v>
      </c>
      <c r="IJ20" s="97" t="str">
        <f>IF(IH20&gt;=8.5,"A",IF(IH20&gt;=8,"B+",IF(IH20&gt;=7,"B",IF(IH20&gt;=6.5,"C+",IF(IH20&gt;=5.5,"C",IF(IH20&gt;=5,"D+",IF(IH20&gt;=4,"D","F")))))))</f>
        <v>F</v>
      </c>
      <c r="IK20" s="98">
        <f>IF(IJ20="A",4,IF(IJ20="B+",3.5,IF(IJ20="B",3,IF(IJ20="C+",2.5,IF(IJ20="C",2,IF(IJ20="D+",1.5,IF(IJ20="D",1,0)))))))</f>
        <v>0</v>
      </c>
      <c r="IL20" s="98" t="str">
        <f>TEXT(IK20,"0.0")</f>
        <v>0.0</v>
      </c>
      <c r="IM20" s="18">
        <v>2</v>
      </c>
      <c r="IN20" s="117">
        <v>2</v>
      </c>
      <c r="IO20" s="707"/>
      <c r="IP20" s="333"/>
      <c r="IQ20" s="407"/>
      <c r="IR20" s="40">
        <f>ROUND((IO20*0.4+IP20*0.6),1)</f>
        <v>0</v>
      </c>
      <c r="IS20" s="99">
        <f>ROUND(MAX((IO20*0.4+IP20*0.6),(IO20*0.4+IQ20*0.6)),1)</f>
        <v>0</v>
      </c>
      <c r="IT20" s="791" t="str">
        <f>TEXT(IS20,"0.0")</f>
        <v>0.0</v>
      </c>
      <c r="IU20" s="97" t="str">
        <f>IF(IS20&gt;=8.5,"A",IF(IS20&gt;=8,"B+",IF(IS20&gt;=7,"B",IF(IS20&gt;=6.5,"C+",IF(IS20&gt;=5.5,"C",IF(IS20&gt;=5,"D+",IF(IS20&gt;=4,"D","F")))))))</f>
        <v>F</v>
      </c>
      <c r="IV20" s="98">
        <f>IF(IU20="A",4,IF(IU20="B+",3.5,IF(IU20="B",3,IF(IU20="C+",2.5,IF(IU20="C",2,IF(IU20="D+",1.5,IF(IU20="D",1,0)))))))</f>
        <v>0</v>
      </c>
      <c r="IW20" s="98" t="str">
        <f>TEXT(IV20,"0.0")</f>
        <v>0.0</v>
      </c>
      <c r="IX20" s="18"/>
      <c r="IY20" s="117"/>
      <c r="IZ20" s="707"/>
      <c r="JA20" s="333"/>
      <c r="JB20" s="284"/>
      <c r="JC20" s="40">
        <f>ROUND((IZ20*0.4+JA20*0.6),1)</f>
        <v>0</v>
      </c>
      <c r="JD20" s="99">
        <f>ROUND(MAX((IZ20*0.4+JA20*0.6),(IZ20*0.4+JB20*0.6)),1)</f>
        <v>0</v>
      </c>
      <c r="JE20" s="791" t="str">
        <f>TEXT(JD20,"0.0")</f>
        <v>0.0</v>
      </c>
      <c r="JF20" s="97" t="str">
        <f>IF(JD20&gt;=8.5,"A",IF(JD20&gt;=8,"B+",IF(JD20&gt;=7,"B",IF(JD20&gt;=6.5,"C+",IF(JD20&gt;=5.5,"C",IF(JD20&gt;=5,"D+",IF(JD20&gt;=4,"D","F")))))))</f>
        <v>F</v>
      </c>
      <c r="JG20" s="98">
        <f>IF(JF20="A",4,IF(JF20="B+",3.5,IF(JF20="B",3,IF(JF20="C+",2.5,IF(JF20="C",2,IF(JF20="D+",1.5,IF(JF20="D",1,0)))))))</f>
        <v>0</v>
      </c>
      <c r="JH20" s="98" t="str">
        <f>TEXT(JG20,"0.0")</f>
        <v>0.0</v>
      </c>
      <c r="JI20" s="18">
        <v>2</v>
      </c>
      <c r="JJ20" s="117">
        <v>2</v>
      </c>
      <c r="JK20" s="706"/>
      <c r="JL20" s="420"/>
      <c r="JM20" s="420"/>
      <c r="JN20" s="6">
        <f>ROUND((JK20*0.4+JL20*0.6),1)</f>
        <v>0</v>
      </c>
      <c r="JO20" s="7">
        <f>ROUND(MAX((JK20*0.4+JL20*0.6),(JK20*0.4+JM20*0.6)),1)</f>
        <v>0</v>
      </c>
      <c r="JP20" s="784" t="str">
        <f>TEXT(JO20,"0.0")</f>
        <v>0.0</v>
      </c>
      <c r="JQ20" s="10" t="str">
        <f>IF(JO20&gt;=8.5,"A",IF(JO20&gt;=8,"B+",IF(JO20&gt;=7,"B",IF(JO20&gt;=6.5,"C+",IF(JO20&gt;=5.5,"C",IF(JO20&gt;=5,"D+",IF(JO20&gt;=4,"D","F")))))))</f>
        <v>F</v>
      </c>
      <c r="JR20" s="8">
        <f>IF(JQ20="A",4,IF(JQ20="B+",3.5,IF(JQ20="B",3,IF(JQ20="C+",2.5,IF(JQ20="C",2,IF(JQ20="D+",1.5,IF(JQ20="D",1,0)))))))</f>
        <v>0</v>
      </c>
      <c r="JS20" s="8" t="str">
        <f>TEXT(JR20,"0.0")</f>
        <v>0.0</v>
      </c>
      <c r="JT20" s="12">
        <v>2</v>
      </c>
      <c r="JU20" s="110">
        <v>2</v>
      </c>
      <c r="JV20" s="721"/>
      <c r="JW20" s="722"/>
      <c r="JX20" s="927"/>
      <c r="JY20" s="723">
        <f>ROUND((JV20*0.4+JW20*0.6),1)</f>
        <v>0</v>
      </c>
      <c r="JZ20" s="724">
        <f>ROUND(MAX((JV20*0.4+JW20*0.6),(JV20*0.4+JX20*0.6)),1)</f>
        <v>0</v>
      </c>
      <c r="KA20" s="799" t="str">
        <f>TEXT(JZ20,"0.0")</f>
        <v>0.0</v>
      </c>
      <c r="KB20" s="725" t="str">
        <f>IF(JZ20&gt;=8.5,"A",IF(JZ20&gt;=8,"B+",IF(JZ20&gt;=7,"B",IF(JZ20&gt;=6.5,"C+",IF(JZ20&gt;=5.5,"C",IF(JZ20&gt;=5,"D+",IF(JZ20&gt;=4,"D","F")))))))</f>
        <v>F</v>
      </c>
      <c r="KC20" s="726">
        <f>IF(KB20="A",4,IF(KB20="B+",3.5,IF(KB20="B",3,IF(KB20="C+",2.5,IF(KB20="C",2,IF(KB20="D+",1.5,IF(KB20="D",1,0)))))))</f>
        <v>0</v>
      </c>
      <c r="KD20" s="726" t="str">
        <f>TEXT(KC20,"0.0")</f>
        <v>0.0</v>
      </c>
      <c r="KE20" s="727">
        <v>3</v>
      </c>
      <c r="KF20" s="728"/>
      <c r="KG20" s="757">
        <f>GU20+HF20+HQ20+IB20+IM20+IX20+JI20+JT20+KE20</f>
        <v>19</v>
      </c>
      <c r="KH20" s="922" t="e">
        <f>(GS20*GU20+HD20*HF20+HO20*HQ20+HZ20*IB20+IK20*IM20+IV20*IX20+JG20*JI20+JR20*JT20+KC20*KE20)/KG20</f>
        <v>#REF!</v>
      </c>
      <c r="KI20" s="924" t="e">
        <f t="shared" ref="KI20" si="235">TEXT(KH20,"0.00")</f>
        <v>#REF!</v>
      </c>
      <c r="KJ20" s="982" t="e">
        <f>IF(AND(KH20&lt;1),"Cảnh báo KQHT","Lên lớp")</f>
        <v>#REF!</v>
      </c>
      <c r="KK20" s="761">
        <f>GD20+KG20</f>
        <v>60</v>
      </c>
      <c r="KL20" s="758" t="e">
        <f>(CS20*CT20+FZ20*GA20+KH20*KG20)/KK20</f>
        <v>#REF!</v>
      </c>
      <c r="KM20" s="759" t="e">
        <f>TEXT(KL20,"0.00")</f>
        <v>#REF!</v>
      </c>
      <c r="KN20" s="762">
        <f>GV20+HG20+HR20+IC20+IN20+IY20+JJ20+JU20+KF20</f>
        <v>16</v>
      </c>
      <c r="KO20" s="806">
        <f xml:space="preserve"> (KF20*JZ20+JU20*JO20+JJ20*JD20+IY20*IS20+IN20*IH20+IC20*HW20+HR20*HL20+HG20*HA20+GV20*GP20)/KN20</f>
        <v>0</v>
      </c>
      <c r="KP20" s="763" t="e">
        <f xml:space="preserve"> (GS20*GV20+HD20*HG20+HO20*HR20+HZ20*IC20+IK20*IN20+IV20*IY20+JG20*JJ20+JR20*JU20+KC20*KF20)/KN20</f>
        <v>#REF!</v>
      </c>
      <c r="KQ20" s="764">
        <f>GG20+KN20</f>
        <v>28</v>
      </c>
      <c r="KR20" s="930">
        <f xml:space="preserve"> (KO20*KN20+GG20*GH20)/KQ20</f>
        <v>3.0714285714285716</v>
      </c>
      <c r="KS20" s="765" t="e">
        <f xml:space="preserve"> (GG20*GI20+KP20*KN20)/KQ20</f>
        <v>#REF!</v>
      </c>
      <c r="KT20" s="982" t="e">
        <f>IF(AND(KS20&lt;1.4),"Cảnh báo KQHT","Lên lớp")</f>
        <v>#REF!</v>
      </c>
      <c r="KU20" s="949" t="s">
        <v>392</v>
      </c>
      <c r="KV20" s="721"/>
      <c r="KW20" s="927"/>
      <c r="KX20" s="927"/>
      <c r="KY20" s="723">
        <f>ROUND((KV20*0.4+KW20*0.6),1)</f>
        <v>0</v>
      </c>
      <c r="KZ20" s="724">
        <f>ROUND(MAX((KV20*0.4+KW20*0.6),(KV20*0.4+KX20*0.6)),1)</f>
        <v>0</v>
      </c>
      <c r="LA20" s="799" t="str">
        <f>TEXT(KZ20,"0.0")</f>
        <v>0.0</v>
      </c>
      <c r="LB20" s="725" t="str">
        <f>IF(KZ20&gt;=8.5,"A",IF(KZ20&gt;=8,"B+",IF(KZ20&gt;=7,"B",IF(KZ20&gt;=6.5,"C+",IF(KZ20&gt;=5.5,"C",IF(KZ20&gt;=5,"D+",IF(KZ20&gt;=4,"D","F")))))))</f>
        <v>F</v>
      </c>
      <c r="LC20" s="726">
        <f>IF(LB20="A",4,IF(LB20="B+",3.5,IF(LB20="B",3,IF(LB20="C+",2.5,IF(LB20="C",2,IF(LB20="D+",1.5,IF(LB20="D",1,0)))))))</f>
        <v>0</v>
      </c>
      <c r="LD20" s="726" t="str">
        <f>TEXT(LC20,"0.0")</f>
        <v>0.0</v>
      </c>
      <c r="LE20" s="727"/>
      <c r="LF20" s="728"/>
      <c r="LG20" s="706"/>
      <c r="LH20" s="420"/>
      <c r="LI20" s="420"/>
      <c r="LJ20" s="6">
        <f>ROUND((LG20*0.4+LH20*0.6),1)</f>
        <v>0</v>
      </c>
      <c r="LK20" s="104">
        <f>ROUND(MAX((LG20*0.4+LH20*0.6),(LG20*0.4+LI20*0.6)),1)</f>
        <v>0</v>
      </c>
      <c r="LL20" s="784" t="str">
        <f>TEXT(LK20,"0.0")</f>
        <v>0.0</v>
      </c>
      <c r="LM20" s="540" t="str">
        <f>IF(LK20&gt;=8.5,"A",IF(LK20&gt;=8,"B+",IF(LK20&gt;=7,"B",IF(LK20&gt;=6.5,"C+",IF(LK20&gt;=5.5,"C",IF(LK20&gt;=5,"D+",IF(LK20&gt;=4,"D","F")))))))</f>
        <v>F</v>
      </c>
      <c r="LN20" s="539">
        <f>IF(LM20="A",4,IF(LM20="B+",3.5,IF(LM20="B",3,IF(LM20="C+",2.5,IF(LM20="C",2,IF(LM20="D+",1.5,IF(LM20="D",1,0)))))))</f>
        <v>0</v>
      </c>
      <c r="LO20" s="539" t="str">
        <f>TEXT(LN20,"0.0")</f>
        <v>0.0</v>
      </c>
      <c r="LP20" s="12">
        <v>1</v>
      </c>
      <c r="LQ20" s="110">
        <v>1</v>
      </c>
      <c r="LR20" s="706"/>
      <c r="LS20" s="420"/>
      <c r="LT20" s="420"/>
      <c r="LU20" s="6">
        <f>ROUND((LR20*0.4+LS20*0.6),1)</f>
        <v>0</v>
      </c>
      <c r="LV20" s="104">
        <f>ROUND(MAX((LR20*0.4+LS20*0.6),(LR20*0.4+LT20*0.6)),1)</f>
        <v>0</v>
      </c>
      <c r="LW20" s="784" t="str">
        <f>TEXT(LV20,"0.0")</f>
        <v>0.0</v>
      </c>
      <c r="LX20" s="540" t="str">
        <f>IF(LV20&gt;=8.5,"A",IF(LV20&gt;=8,"B+",IF(LV20&gt;=7,"B",IF(LV20&gt;=6.5,"C+",IF(LV20&gt;=5.5,"C",IF(LV20&gt;=5,"D+",IF(LV20&gt;=4,"D","F")))))))</f>
        <v>F</v>
      </c>
      <c r="LY20" s="539">
        <f>IF(LX20="A",4,IF(LX20="B+",3.5,IF(LX20="B",3,IF(LX20="C+",2.5,IF(LX20="C",2,IF(LX20="D+",1.5,IF(LX20="D",1,0)))))))</f>
        <v>0</v>
      </c>
      <c r="LZ20" s="539" t="str">
        <f>TEXT(LY20,"0.0")</f>
        <v>0.0</v>
      </c>
      <c r="MA20" s="12">
        <v>1</v>
      </c>
      <c r="MB20" s="110">
        <v>1</v>
      </c>
      <c r="MC20" s="706"/>
      <c r="MD20" s="420"/>
      <c r="ME20" s="420"/>
      <c r="MF20" s="6">
        <f>ROUND((MC20*0.4+MD20*0.6),1)</f>
        <v>0</v>
      </c>
      <c r="MG20" s="104">
        <f>ROUND(MAX((MC20*0.4+MD20*0.6),(MC20*0.4+ME20*0.6)),1)</f>
        <v>0</v>
      </c>
      <c r="MH20" s="784" t="str">
        <f>TEXT(MG20,"0.0")</f>
        <v>0.0</v>
      </c>
      <c r="MI20" s="540" t="str">
        <f>IF(MG20&gt;=8.5,"A",IF(MG20&gt;=8,"B+",IF(MG20&gt;=7,"B",IF(MG20&gt;=6.5,"C+",IF(MG20&gt;=5.5,"C",IF(MG20&gt;=5,"D+",IF(MG20&gt;=4,"D","F")))))))</f>
        <v>F</v>
      </c>
      <c r="MJ20" s="539">
        <f>IF(MI20="A",4,IF(MI20="B+",3.5,IF(MI20="B",3,IF(MI20="C+",2.5,IF(MI20="C",2,IF(MI20="D+",1.5,IF(MI20="D",1,0)))))))</f>
        <v>0</v>
      </c>
      <c r="MK20" s="539" t="str">
        <f>TEXT(MJ20,"0.0")</f>
        <v>0.0</v>
      </c>
      <c r="ML20" s="12">
        <v>5</v>
      </c>
      <c r="MM20" s="110">
        <v>5</v>
      </c>
      <c r="MN20" s="706"/>
      <c r="MO20" s="420"/>
      <c r="MP20" s="420"/>
      <c r="MQ20" s="6">
        <f>ROUND((MN20*0.4+MO20*0.6),1)</f>
        <v>0</v>
      </c>
      <c r="MR20" s="104">
        <f>ROUND(MAX((MN20*0.4+MO20*0.6),(MN20*0.4+MP20*0.6)),1)</f>
        <v>0</v>
      </c>
      <c r="MS20" s="784" t="str">
        <f>TEXT(MR20,"0.0")</f>
        <v>0.0</v>
      </c>
      <c r="MT20" s="540" t="str">
        <f>IF(MR20&gt;=8.5,"A",IF(MR20&gt;=8,"B+",IF(MR20&gt;=7,"B",IF(MR20&gt;=6.5,"C+",IF(MR20&gt;=5.5,"C",IF(MR20&gt;=5,"D+",IF(MR20&gt;=4,"D","F")))))))</f>
        <v>F</v>
      </c>
      <c r="MU20" s="539">
        <f>IF(MT20="A",4,IF(MT20="B+",3.5,IF(MT20="B",3,IF(MT20="C+",2.5,IF(MT20="C",2,IF(MT20="D+",1.5,IF(MT20="D",1,0)))))))</f>
        <v>0</v>
      </c>
      <c r="MV20" s="539" t="str">
        <f>TEXT(MU20,"0.0")</f>
        <v>0.0</v>
      </c>
      <c r="MW20" s="1031">
        <v>5</v>
      </c>
      <c r="MX20" s="1030">
        <v>5</v>
      </c>
    </row>
    <row r="21" spans="1:362" ht="18.75" customHeight="1" x14ac:dyDescent="0.25">
      <c r="A21" s="1495">
        <v>5</v>
      </c>
      <c r="B21" s="1495" t="s">
        <v>755</v>
      </c>
      <c r="C21" s="1495" t="s">
        <v>760</v>
      </c>
      <c r="D21" s="1496" t="s">
        <v>761</v>
      </c>
      <c r="E21" s="1494" t="s">
        <v>26</v>
      </c>
      <c r="F21" s="884" t="s">
        <v>1521</v>
      </c>
      <c r="G21" s="88" t="s">
        <v>762</v>
      </c>
      <c r="H21" s="33" t="s">
        <v>28</v>
      </c>
      <c r="I21" s="122" t="s">
        <v>763</v>
      </c>
      <c r="J21" s="126">
        <v>7.8</v>
      </c>
      <c r="K21" s="784" t="str">
        <f>TEXT(J21,"0.0")</f>
        <v>7.8</v>
      </c>
      <c r="L21" s="10" t="str">
        <f>IF(J21&gt;=8.5,"A",IF(J21&gt;=8,"B+",IF(J21&gt;=7,"B",IF(J21&gt;=6.5,"C+",IF(J21&gt;=5.5,"C",IF(J21&gt;=5,"D+",IF(J21&gt;=4,"D","F")))))))</f>
        <v>B</v>
      </c>
      <c r="M21" s="8">
        <f>IF(L21="A",4,IF(L21="B+",3.5,IF(L21="B",3,IF(L21="C+",2.5,IF(L21="C",2,IF(L21="D+",1.5,IF(L21="D",1,0)))))))</f>
        <v>3</v>
      </c>
      <c r="N21" s="208" t="str">
        <f>TEXT(M21,"0.0")</f>
        <v>3.0</v>
      </c>
      <c r="O21" s="126">
        <v>7.7</v>
      </c>
      <c r="P21" s="784" t="str">
        <f>TEXT(O21,"0.0")</f>
        <v>7.7</v>
      </c>
      <c r="Q21" s="10" t="str">
        <f>IF(O21&gt;=8.5,"A",IF(O21&gt;=8,"B+",IF(O21&gt;=7,"B",IF(O21&gt;=6.5,"C+",IF(O21&gt;=5.5,"C",IF(O21&gt;=5,"D+",IF(O21&gt;=4,"D","F")))))))</f>
        <v>B</v>
      </c>
      <c r="R21" s="8">
        <f>IF(Q21="A",4,IF(Q21="B+",3.5,IF(Q21="B",3,IF(Q21="C+",2.5,IF(Q21="C",2,IF(Q21="D+",1.5,IF(Q21="D",1,0)))))))</f>
        <v>3</v>
      </c>
      <c r="S21" s="208" t="str">
        <f>TEXT(R21,"0.0")</f>
        <v>3.0</v>
      </c>
      <c r="T21" s="130">
        <v>6.8</v>
      </c>
      <c r="U21" s="4">
        <v>6</v>
      </c>
      <c r="V21" s="5"/>
      <c r="W21" s="6">
        <f>ROUND((T21*0.4+U21*0.6),1)</f>
        <v>6.3</v>
      </c>
      <c r="X21" s="7">
        <f>ROUND(MAX((T21*0.4+U21*0.6),(T21*0.4+V21*0.6)),1)</f>
        <v>6.3</v>
      </c>
      <c r="Y21" s="784" t="str">
        <f>TEXT(X21,"0.0")</f>
        <v>6.3</v>
      </c>
      <c r="Z21" s="10" t="str">
        <f>IF(X21&gt;=8.5,"A",IF(X21&gt;=8,"B+",IF(X21&gt;=7,"B",IF(X21&gt;=6.5,"C+",IF(X21&gt;=5.5,"C",IF(X21&gt;=5,"D+",IF(X21&gt;=4,"D","F")))))))</f>
        <v>C</v>
      </c>
      <c r="AA21" s="8">
        <f>IF(Z21="A",4,IF(Z21="B+",3.5,IF(Z21="B",3,IF(Z21="C+",2.5,IF(Z21="C",2,IF(Z21="D+",1.5,IF(Z21="D",1,0)))))))</f>
        <v>2</v>
      </c>
      <c r="AB21" s="8" t="str">
        <f>TEXT(AA21,"0.0")</f>
        <v>2.0</v>
      </c>
      <c r="AC21" s="12">
        <v>3</v>
      </c>
      <c r="AD21" s="311">
        <v>3</v>
      </c>
      <c r="AE21" s="130">
        <v>6.2</v>
      </c>
      <c r="AF21" s="4">
        <v>5</v>
      </c>
      <c r="AG21" s="5"/>
      <c r="AH21" s="6">
        <f>ROUND((AE21*0.4+AF21*0.6),1)</f>
        <v>5.5</v>
      </c>
      <c r="AI21" s="7">
        <f>ROUND(MAX((AE21*0.4+AF21*0.6),(AE21*0.4+AG21*0.6)),1)</f>
        <v>5.5</v>
      </c>
      <c r="AJ21" s="784" t="str">
        <f>TEXT(AI21,"0.0")</f>
        <v>5.5</v>
      </c>
      <c r="AK21" s="10" t="str">
        <f>IF(AI21&gt;=8.5,"A",IF(AI21&gt;=8,"B+",IF(AI21&gt;=7,"B",IF(AI21&gt;=6.5,"C+",IF(AI21&gt;=5.5,"C",IF(AI21&gt;=5,"D+",IF(AI21&gt;=4,"D","F")))))))</f>
        <v>C</v>
      </c>
      <c r="AL21" s="8">
        <f>IF(AK21="A",4,IF(AK21="B+",3.5,IF(AK21="B",3,IF(AK21="C+",2.5,IF(AK21="C",2,IF(AK21="D+",1.5,IF(AK21="D",1,0)))))))</f>
        <v>2</v>
      </c>
      <c r="AM21" s="8" t="str">
        <f>TEXT(AL21,"0.0")</f>
        <v>2.0</v>
      </c>
      <c r="AN21" s="12">
        <v>3</v>
      </c>
      <c r="AO21" s="110">
        <v>3</v>
      </c>
      <c r="AP21" s="115">
        <v>7.2</v>
      </c>
      <c r="AQ21" s="4">
        <v>7</v>
      </c>
      <c r="AR21" s="5"/>
      <c r="AS21" s="6">
        <f>ROUND((AP21*0.4+AQ21*0.6),1)</f>
        <v>7.1</v>
      </c>
      <c r="AT21" s="7">
        <f>ROUND(MAX((AP21*0.4+AQ21*0.6),(AP21*0.4+AR21*0.6)),1)</f>
        <v>7.1</v>
      </c>
      <c r="AU21" s="784" t="str">
        <f>TEXT(AT21,"0.0")</f>
        <v>7.1</v>
      </c>
      <c r="AV21" s="10" t="str">
        <f>IF(AT21&gt;=8.5,"A",IF(AT21&gt;=8,"B+",IF(AT21&gt;=7,"B",IF(AT21&gt;=6.5,"C+",IF(AT21&gt;=5.5,"C",IF(AT21&gt;=5,"D+",IF(AT21&gt;=4,"D","F")))))))</f>
        <v>B</v>
      </c>
      <c r="AW21" s="8">
        <f>IF(AV21="A",4,IF(AV21="B+",3.5,IF(AV21="B",3,IF(AV21="C+",2.5,IF(AV21="C",2,IF(AV21="D+",1.5,IF(AV21="D",1,0)))))))</f>
        <v>3</v>
      </c>
      <c r="AX21" s="8" t="str">
        <f>TEXT(AW21,"0.0")</f>
        <v>3.0</v>
      </c>
      <c r="AY21" s="12">
        <v>4</v>
      </c>
      <c r="AZ21" s="112">
        <v>4</v>
      </c>
      <c r="BA21" s="243">
        <v>5</v>
      </c>
      <c r="BB21" s="244">
        <v>4</v>
      </c>
      <c r="BC21" s="244"/>
      <c r="BD21" s="6">
        <f>ROUND((BA21*0.4+BB21*0.6),1)</f>
        <v>4.4000000000000004</v>
      </c>
      <c r="BE21" s="7">
        <f>ROUND(MAX((BA21*0.4+BB21*0.6),(BA21*0.4+BC21*0.6)),1)</f>
        <v>4.4000000000000004</v>
      </c>
      <c r="BF21" s="784" t="str">
        <f>TEXT(BE21,"0.0")</f>
        <v>4.4</v>
      </c>
      <c r="BG21" s="10" t="str">
        <f>IF(BE21&gt;=8.5,"A",IF(BE21&gt;=8,"B+",IF(BE21&gt;=7,"B",IF(BE21&gt;=6.5,"C+",IF(BE21&gt;=5.5,"C",IF(BE21&gt;=5,"D+",IF(BE21&gt;=4,"D","F")))))))</f>
        <v>D</v>
      </c>
      <c r="BH21" s="8">
        <f>IF(BG21="A",4,IF(BG21="B+",3.5,IF(BG21="B",3,IF(BG21="C+",2.5,IF(BG21="C",2,IF(BG21="D+",1.5,IF(BG21="D",1,0)))))))</f>
        <v>1</v>
      </c>
      <c r="BI21" s="8" t="str">
        <f>TEXT(BH21,"0.0")</f>
        <v>1.0</v>
      </c>
      <c r="BJ21" s="12">
        <v>2</v>
      </c>
      <c r="BK21" s="110">
        <v>2</v>
      </c>
      <c r="BL21" s="316">
        <v>6.2</v>
      </c>
      <c r="BM21" s="334">
        <v>4</v>
      </c>
      <c r="BN21" s="334"/>
      <c r="BO21" s="6">
        <f>ROUND((BL21*0.4+BM21*0.6),1)</f>
        <v>4.9000000000000004</v>
      </c>
      <c r="BP21" s="7">
        <f>ROUND(MAX((BL21*0.4+BM21*0.6),(BL21*0.4+BN21*0.6)),1)</f>
        <v>4.9000000000000004</v>
      </c>
      <c r="BQ21" s="784" t="str">
        <f>TEXT(BP21,"0.0")</f>
        <v>4.9</v>
      </c>
      <c r="BR21" s="10" t="str">
        <f>IF(BP21&gt;=8.5,"A",IF(BP21&gt;=8,"B+",IF(BP21&gt;=7,"B",IF(BP21&gt;=6.5,"C+",IF(BP21&gt;=5.5,"C",IF(BP21&gt;=5,"D+",IF(BP21&gt;=4,"D","F")))))))</f>
        <v>D</v>
      </c>
      <c r="BS21" s="8">
        <f>IF(BR21="A",4,IF(BR21="B+",3.5,IF(BR21="B",3,IF(BR21="C+",2.5,IF(BR21="C",2,IF(BR21="D+",1.5,IF(BR21="D",1,0)))))))</f>
        <v>1</v>
      </c>
      <c r="BT21" s="8" t="str">
        <f>TEXT(BS21,"0.0")</f>
        <v>1.0</v>
      </c>
      <c r="BU21" s="12">
        <v>3</v>
      </c>
      <c r="BV21" s="112">
        <v>3</v>
      </c>
      <c r="BW21" s="243">
        <v>6.2</v>
      </c>
      <c r="BX21" s="334">
        <v>4</v>
      </c>
      <c r="BY21" s="334"/>
      <c r="BZ21" s="6">
        <f>ROUND((BW21*0.4+BX21*0.6),1)</f>
        <v>4.9000000000000004</v>
      </c>
      <c r="CA21" s="7">
        <f>ROUND(MAX((BW21*0.4+BX21*0.6),(BW21*0.4+BY21*0.6)),1)</f>
        <v>4.9000000000000004</v>
      </c>
      <c r="CB21" s="784" t="str">
        <f>TEXT(CA21,"0.0")</f>
        <v>4.9</v>
      </c>
      <c r="CC21" s="10" t="str">
        <f>IF(CA21&gt;=8.5,"A",IF(CA21&gt;=8,"B+",IF(CA21&gt;=7,"B",IF(CA21&gt;=6.5,"C+",IF(CA21&gt;=5.5,"C",IF(CA21&gt;=5,"D+",IF(CA21&gt;=4,"D","F")))))))</f>
        <v>D</v>
      </c>
      <c r="CD21" s="8">
        <f>IF(CC21="A",4,IF(CC21="B+",3.5,IF(CC21="B",3,IF(CC21="C+",2.5,IF(CC21="C",2,IF(CC21="D+",1.5,IF(CC21="D",1,0)))))))</f>
        <v>1</v>
      </c>
      <c r="CE21" s="8" t="str">
        <f>TEXT(CD21,"0.0")</f>
        <v>1.0</v>
      </c>
      <c r="CF21" s="12">
        <v>2</v>
      </c>
      <c r="CG21" s="110">
        <v>2</v>
      </c>
      <c r="CH21" s="243">
        <v>8</v>
      </c>
      <c r="CI21" s="334">
        <v>6</v>
      </c>
      <c r="CJ21" s="334"/>
      <c r="CK21" s="6">
        <f>ROUND((CH21*0.4+CI21*0.6),1)</f>
        <v>6.8</v>
      </c>
      <c r="CL21" s="7">
        <f>ROUND(MAX((CH21*0.4+CI21*0.6),(CH21*0.4+CJ21*0.6)),1)</f>
        <v>6.8</v>
      </c>
      <c r="CM21" s="784" t="str">
        <f>TEXT(CL21,"0.0")</f>
        <v>6.8</v>
      </c>
      <c r="CN21" s="10" t="str">
        <f>IF(CL21&gt;=8.5,"A",IF(CL21&gt;=8,"B+",IF(CL21&gt;=7,"B",IF(CL21&gt;=6.5,"C+",IF(CL21&gt;=5.5,"C",IF(CL21&gt;=5,"D+",IF(CL21&gt;=4,"D","F")))))))</f>
        <v>C+</v>
      </c>
      <c r="CO21" s="8">
        <f>IF(CN21="A",4,IF(CN21="B+",3.5,IF(CN21="B",3,IF(CN21="C+",2.5,IF(CN21="C",2,IF(CN21="D+",1.5,IF(CN21="D",1,0)))))))</f>
        <v>2.5</v>
      </c>
      <c r="CP21" s="8" t="str">
        <f>TEXT(CO21,"0.0")</f>
        <v>2.5</v>
      </c>
      <c r="CQ21" s="12">
        <v>2</v>
      </c>
      <c r="CR21" s="110">
        <v>2</v>
      </c>
      <c r="CS21" s="353">
        <f>AC21+AN21+AY21+BJ21+BU21+CF21+CQ21</f>
        <v>19</v>
      </c>
      <c r="CT21" s="354">
        <f>(AA21*AC21+AL21*AN21+AW21*AY21+BH21*BJ21+BS21*BU21+CD21*CF21+CO21*CQ21)/CS21</f>
        <v>1.8947368421052631</v>
      </c>
      <c r="CU21" s="355" t="str">
        <f>TEXT(CT21,"0.00")</f>
        <v>1.89</v>
      </c>
      <c r="CV21" s="356" t="str">
        <f>IF(AND(CT21&lt;0.8),"Cảnh báo KQHT","Lên lớp")</f>
        <v>Lên lớp</v>
      </c>
      <c r="CW21" s="357">
        <f>AD21+AO21+AZ21+BK21+BV21+CG21+CR21</f>
        <v>19</v>
      </c>
      <c r="CX21" s="358">
        <f xml:space="preserve"> (AA21*AD21+AL21*AO21+AW21*AZ21+BH21*BK21+BS21*BV21+CD21*CG21+CO21*CR21)/CW21</f>
        <v>1.8947368421052631</v>
      </c>
      <c r="CY21" s="356" t="str">
        <f>IF(AND(CX21&lt;1.2),"Cảnh báo KQHT","Lên lớp")</f>
        <v>Lên lớp</v>
      </c>
      <c r="DA21" s="248">
        <v>0</v>
      </c>
      <c r="DB21" s="244"/>
      <c r="DC21" s="244"/>
      <c r="DD21" s="6">
        <f>ROUND((DA21*0.4+DB21*0.6),1)</f>
        <v>0</v>
      </c>
      <c r="DE21" s="7">
        <f>ROUND(MAX((DA21*0.4+DB21*0.6),(DA21*0.4+DC21*0.6)),1)</f>
        <v>0</v>
      </c>
      <c r="DF21" s="784" t="str">
        <f>TEXT(DE21,"0.0")</f>
        <v>0.0</v>
      </c>
      <c r="DG21" s="10" t="str">
        <f>IF(DE21&gt;=8.5,"A",IF(DE21&gt;=8,"B+",IF(DE21&gt;=7,"B",IF(DE21&gt;=6.5,"C+",IF(DE21&gt;=5.5,"C",IF(DE21&gt;=5,"D+",IF(DE21&gt;=4,"D","F")))))))</f>
        <v>F</v>
      </c>
      <c r="DH21" s="8">
        <f>IF(DG21="A",4,IF(DG21="B+",3.5,IF(DG21="B",3,IF(DG21="C+",2.5,IF(DG21="C",2,IF(DG21="D+",1.5,IF(DG21="D",1,0)))))))</f>
        <v>0</v>
      </c>
      <c r="DI21" s="8" t="str">
        <f>TEXT(DH21,"0.0")</f>
        <v>0.0</v>
      </c>
      <c r="DJ21" s="12">
        <v>4</v>
      </c>
      <c r="DK21" s="110"/>
      <c r="DL21" s="287">
        <v>0</v>
      </c>
      <c r="DM21" s="244"/>
      <c r="DN21" s="244"/>
      <c r="DO21" s="6">
        <f>ROUND((DL21*0.4+DM21*0.6),1)</f>
        <v>0</v>
      </c>
      <c r="DP21" s="7">
        <f>ROUND(MAX((DL21*0.4+DM21*0.6),(DL21*0.4+DN21*0.6)),1)</f>
        <v>0</v>
      </c>
      <c r="DQ21" s="784" t="str">
        <f>TEXT(DP21,"0.0")</f>
        <v>0.0</v>
      </c>
      <c r="DR21" s="10" t="str">
        <f>IF(DP21&gt;=8.5,"A",IF(DP21&gt;=8,"B+",IF(DP21&gt;=7,"B",IF(DP21&gt;=6.5,"C+",IF(DP21&gt;=5.5,"C",IF(DP21&gt;=5,"D+",IF(DP21&gt;=4,"D","F")))))))</f>
        <v>F</v>
      </c>
      <c r="DS21" s="8">
        <f>IF(DR21="A",4,IF(DR21="B+",3.5,IF(DR21="B",3,IF(DR21="C+",2.5,IF(DR21="C",2,IF(DR21="D+",1.5,IF(DR21="D",1,0)))))))</f>
        <v>0</v>
      </c>
      <c r="DT21" s="8" t="str">
        <f>TEXT(DS21,"0.0")</f>
        <v>0.0</v>
      </c>
      <c r="DU21" s="12">
        <v>4</v>
      </c>
      <c r="DV21" s="110"/>
      <c r="DW21" s="248"/>
      <c r="DX21" s="244"/>
      <c r="DY21" s="244"/>
      <c r="DZ21" s="6">
        <f>ROUND((DW21*0.4+DX21*0.6),1)</f>
        <v>0</v>
      </c>
      <c r="EA21" s="7">
        <f>ROUND(MAX((DW21*0.4+DX21*0.6),(DW21*0.4+DY21*0.6)),1)</f>
        <v>0</v>
      </c>
      <c r="EB21" s="784" t="str">
        <f>TEXT(EA21,"0.0")</f>
        <v>0.0</v>
      </c>
      <c r="EC21" s="10" t="str">
        <f>IF(EA21&gt;=8.5,"A",IF(EA21&gt;=8,"B+",IF(EA21&gt;=7,"B",IF(EA21&gt;=6.5,"C+",IF(EA21&gt;=5.5,"C",IF(EA21&gt;=5,"D+",IF(EA21&gt;=4,"D","F")))))))</f>
        <v>F</v>
      </c>
      <c r="ED21" s="8">
        <f>IF(EC21="A",4,IF(EC21="B+",3.5,IF(EC21="B",3,IF(EC21="C+",2.5,IF(EC21="C",2,IF(EC21="D+",1.5,IF(EC21="D",1,0)))))))</f>
        <v>0</v>
      </c>
      <c r="EE21" s="8" t="str">
        <f>TEXT(ED21,"0.0")</f>
        <v>0.0</v>
      </c>
      <c r="EF21" s="12">
        <v>4</v>
      </c>
      <c r="EG21" s="110"/>
      <c r="EH21" s="248">
        <v>0</v>
      </c>
      <c r="EI21" s="244"/>
      <c r="EJ21" s="244"/>
      <c r="EK21" s="6">
        <f>ROUND((EH21*0.4+EI21*0.6),1)</f>
        <v>0</v>
      </c>
      <c r="EL21" s="7">
        <f>ROUND(MAX((EH21*0.4+EI21*0.6),(EH21*0.4+EJ21*0.6)),1)</f>
        <v>0</v>
      </c>
      <c r="EM21" s="784" t="str">
        <f>TEXT(EL21,"0.0")</f>
        <v>0.0</v>
      </c>
      <c r="EN21" s="10" t="str">
        <f>IF(EL21&gt;=8.5,"A",IF(EL21&gt;=8,"B+",IF(EL21&gt;=7,"B",IF(EL21&gt;=6.5,"C+",IF(EL21&gt;=5.5,"C",IF(EL21&gt;=5,"D+",IF(EL21&gt;=4,"D","F")))))))</f>
        <v>F</v>
      </c>
      <c r="EO21" s="8">
        <f>IF(EN21="A",4,IF(EN21="B+",3.5,IF(EN21="B",3,IF(EN21="C+",2.5,IF(EN21="C",2,IF(EN21="D+",1.5,IF(EN21="D",1,0)))))))</f>
        <v>0</v>
      </c>
      <c r="EP21" s="8" t="str">
        <f>TEXT(EO21,"0.0")</f>
        <v>0.0</v>
      </c>
      <c r="EQ21" s="12">
        <v>3</v>
      </c>
      <c r="ER21" s="110"/>
      <c r="ES21" s="332"/>
      <c r="ET21" s="244"/>
      <c r="EU21" s="244"/>
      <c r="EV21" s="6">
        <f>ROUND((ES21*0.4+ET21*0.6),1)</f>
        <v>0</v>
      </c>
      <c r="EW21" s="7">
        <f>ROUND(MAX((ES21*0.4+ET21*0.6),(ES21*0.4+EU21*0.6)),1)</f>
        <v>0</v>
      </c>
      <c r="EX21" s="784" t="str">
        <f>TEXT(EW21,"0.0")</f>
        <v>0.0</v>
      </c>
      <c r="EY21" s="10" t="str">
        <f>IF(EW21&gt;=8.5,"A",IF(EW21&gt;=8,"B+",IF(EW21&gt;=7,"B",IF(EW21&gt;=6.5,"C+",IF(EW21&gt;=5.5,"C",IF(EW21&gt;=5,"D+",IF(EW21&gt;=4,"D","F")))))))</f>
        <v>F</v>
      </c>
      <c r="EZ21" s="8">
        <f>IF(EY21="A",4,IF(EY21="B+",3.5,IF(EY21="B",3,IF(EY21="C+",2.5,IF(EY21="C",2,IF(EY21="D+",1.5,IF(EY21="D",1,0)))))))</f>
        <v>0</v>
      </c>
      <c r="FA21" s="8" t="str">
        <f>TEXT(EZ21,"0.0")</f>
        <v>0.0</v>
      </c>
      <c r="FB21" s="12">
        <v>2</v>
      </c>
      <c r="FC21" s="110"/>
      <c r="FD21" s="405"/>
      <c r="FE21" s="244"/>
      <c r="FF21" s="244"/>
      <c r="FG21" s="6">
        <f>ROUND((FD21*0.4+FE21*0.6),1)</f>
        <v>0</v>
      </c>
      <c r="FH21" s="7">
        <f>ROUND(MAX((FD21*0.4+FE21*0.6),(FD21*0.4+FF21*0.6)),1)</f>
        <v>0</v>
      </c>
      <c r="FI21" s="784" t="str">
        <f>TEXT(FH21,"0.0")</f>
        <v>0.0</v>
      </c>
      <c r="FJ21" s="10" t="str">
        <f>IF(FH21&gt;=8.5,"A",IF(FH21&gt;=8,"B+",IF(FH21&gt;=7,"B",IF(FH21&gt;=6.5,"C+",IF(FH21&gt;=5.5,"C",IF(FH21&gt;=5,"D+",IF(FH21&gt;=4,"D","F")))))))</f>
        <v>F</v>
      </c>
      <c r="FK21" s="8">
        <f>IF(FJ21="A",4,IF(FJ21="B+",3.5,IF(FJ21="B",3,IF(FJ21="C+",2.5,IF(FJ21="C",2,IF(FJ21="D+",1.5,IF(FJ21="D",1,0)))))))</f>
        <v>0</v>
      </c>
      <c r="FL21" s="8" t="str">
        <f>TEXT(FK21,"0.0")</f>
        <v>0.0</v>
      </c>
      <c r="FM21" s="12">
        <v>2</v>
      </c>
      <c r="FN21" s="110"/>
      <c r="FO21" s="243"/>
      <c r="FP21" s="244"/>
      <c r="FQ21" s="244"/>
      <c r="FR21" s="6">
        <f>ROUND((FO21*0.4+FP21*0.6),1)</f>
        <v>0</v>
      </c>
      <c r="FS21" s="7">
        <f>ROUND(MAX((FO21*0.4+FP21*0.6),(FO21*0.4+FQ21*0.6)),1)</f>
        <v>0</v>
      </c>
      <c r="FT21" s="784" t="str">
        <f>TEXT(FS21,"0.0")</f>
        <v>0.0</v>
      </c>
      <c r="FU21" s="10" t="str">
        <f>IF(FS21&gt;=8.5,"A",IF(FS21&gt;=8,"B+",IF(FS21&gt;=7,"B",IF(FS21&gt;=6.5,"C+",IF(FS21&gt;=5.5,"C",IF(FS21&gt;=5,"D+",IF(FS21&gt;=4,"D","F")))))))</f>
        <v>F</v>
      </c>
      <c r="FV21" s="8">
        <f>IF(FU21="A",4,IF(FU21="B+",3.5,IF(FU21="B",3,IF(FU21="C+",2.5,IF(FU21="C",2,IF(FU21="D+",1.5,IF(FU21="D",1,0)))))))</f>
        <v>0</v>
      </c>
      <c r="FW21" s="8" t="str">
        <f>TEXT(FV21,"0.0")</f>
        <v>0.0</v>
      </c>
      <c r="FX21" s="12">
        <v>3</v>
      </c>
      <c r="FY21" s="110"/>
      <c r="FZ21" s="365">
        <f>DJ21+DU21+EF21+EQ21+FB21+FM21+FX21</f>
        <v>22</v>
      </c>
      <c r="GA21" s="354">
        <f>(DH21*DJ21+DS21*DU21+ED21*EF21+EO21*EQ21+EZ21*FB21+FK21*FM21+FV21*FX21)/FZ21</f>
        <v>0</v>
      </c>
      <c r="GB21" s="355" t="str">
        <f>TEXT(GA21,"0.00")</f>
        <v>0.00</v>
      </c>
      <c r="GC21" s="672" t="str">
        <f>IF(AND(GA21&lt;1),"Cảnh báo KQHT","Lên lớp")</f>
        <v>Cảnh báo KQHT</v>
      </c>
      <c r="GD21" s="559">
        <f>CS21+FZ21</f>
        <v>41</v>
      </c>
      <c r="GE21" s="354">
        <f>(CS21*CT21+FZ21*GA21)/GD21</f>
        <v>0.87804878048780488</v>
      </c>
      <c r="GF21" s="355" t="str">
        <f>TEXT(GE21,"0.00")</f>
        <v>0.88</v>
      </c>
      <c r="GG21" s="675">
        <f>FY21+FN21+FC21+ER21+EG21+DV21+DK21+CR21+CG21+BV21+BK21+AZ21+AO21+AD21</f>
        <v>19</v>
      </c>
      <c r="GH21" s="789">
        <f>(FY21*FS21+FN21*FH21+FC21*EW21+ER21*EL21+EG21*EA21+DV21*DP21+DK21*DE21+CR21*CL21+CG21*CA21+BV21*BP21+BK21*BE21+AZ21*AT21+AO21*AI21+AD21*X21)/GG21</f>
        <v>5.8263157894736848</v>
      </c>
      <c r="GI21" s="561">
        <f>(FY21*FV21+FN21*FK21+FC21*EZ21+ER21*EO21+EG21*ED21+DV21*DS21+DK21*DH21+CR21*CO21+CG21*CD21+BV21*BS21+BK21*BH21+AZ21*AW21+AO21*AL21+AD21*AA21)/GG21</f>
        <v>1.8947368421052631</v>
      </c>
      <c r="GJ21" s="678" t="str">
        <f>IF(AND(GI21&lt;1.2),"Cảnh báo KQHT","Lên lớp")</f>
        <v>Lên lớp</v>
      </c>
      <c r="GK21" s="698" t="s">
        <v>389</v>
      </c>
      <c r="GL21" s="706"/>
      <c r="GM21" s="420"/>
      <c r="GN21" s="420"/>
      <c r="GO21" s="6">
        <f>ROUND((GL21*0.4+GM21*0.6),1)</f>
        <v>0</v>
      </c>
      <c r="GP21" s="104">
        <f>ROUND(MAX((GL21*0.4+GM21*0.6),(GL21*0.4+GN21*0.6)),1)</f>
        <v>0</v>
      </c>
      <c r="GQ21" s="784" t="str">
        <f>TEXT(GP21,"0.0")</f>
        <v>0.0</v>
      </c>
      <c r="GR21" s="540" t="str">
        <f>IF(GP21&gt;=8.5,"A",IF(GP21&gt;=8,"B+",IF(GP21&gt;=7,"B",IF(GP21&gt;=6.5,"C+",IF(GP21&gt;=5.5,"C",IF(GP21&gt;=5,"D+",IF(GP21&gt;=4,"D","F")))))))</f>
        <v>F</v>
      </c>
      <c r="GS21" s="539">
        <f>IF(GR21="A",4,IF(GR21="B+",3.5,IF(GR21="B",3,IF(GR21="C+",2.5,IF(GR21="C",2,IF(GR21="D+",1.5,IF(GR21="D",1,0)))))))</f>
        <v>0</v>
      </c>
      <c r="GT21" s="539" t="str">
        <f>TEXT(GS21,"0.0")</f>
        <v>0.0</v>
      </c>
      <c r="GU21" s="12"/>
      <c r="GV21" s="823"/>
      <c r="GW21" s="706"/>
      <c r="GX21" s="420"/>
      <c r="GY21" s="420"/>
      <c r="GZ21" s="6">
        <f>ROUND((GW21*0.4+GX21*0.6),1)</f>
        <v>0</v>
      </c>
      <c r="HA21" s="104">
        <f>ROUND(MAX((GW21*0.4+GX21*0.6),(GW21*0.4+GY21*0.6)),1)</f>
        <v>0</v>
      </c>
      <c r="HB21" s="784" t="str">
        <f>TEXT(HA21,"0.0")</f>
        <v>0.0</v>
      </c>
      <c r="HC21" s="540" t="str">
        <f>IF(HA21&gt;=8.5,"A",IF(HA21&gt;=8,"B+",IF(HA21&gt;HD5=7,"B",IF(HA21&gt;=6.5,"C+",IF(HA21&gt;=5.5,"C",IF(HA21&gt;=5,"D+",IF(HA21&gt;=4,"D","F")))))))</f>
        <v>F</v>
      </c>
      <c r="HD21" s="539">
        <f>IF(HC21="A",4,IF(HC21="B+",3.5,IF(HC21="B",3,IF(HC21="C+",2.5,IF(HC21="C",2,IF(HC21="D+",1.5,IF(HC21="D",1,0)))))))</f>
        <v>0</v>
      </c>
      <c r="HE21" s="539" t="str">
        <f>TEXT(HD21,"0.0")</f>
        <v>0.0</v>
      </c>
      <c r="HF21" s="12"/>
      <c r="HG21" s="110"/>
      <c r="HH21" s="706"/>
      <c r="HI21" s="420"/>
      <c r="HJ21" s="864"/>
      <c r="HK21" s="6">
        <f>ROUND((HH21*0.4+HI21*0.6),1)</f>
        <v>0</v>
      </c>
      <c r="HL21" s="104">
        <f>ROUND(MAX((HH21*0.4+HI21*0.6),(HH21*0.4+HJ21*0.6)),1)</f>
        <v>0</v>
      </c>
      <c r="HM21" s="784" t="str">
        <f>TEXT(HL21,"0.0")</f>
        <v>0.0</v>
      </c>
      <c r="HN21" s="540" t="str">
        <f>IF(HL21&gt;=8.5,"A",IF(HL21&gt;=8,"B+",IF(HL21&gt;=7,"B",IF(HL21&gt;=6.5,"C+",IF(HL21&gt;=5.5,"C",IF(HL21&gt;=5,"D+",IF(HL21&gt;=4,"D","F")))))))</f>
        <v>F</v>
      </c>
      <c r="HO21" s="539">
        <f>IF(HN21="A",4,IF(HN21="B+",3.5,IF(HN21="B",3,IF(HN21="C+",2.5,IF(HN21="C",2,IF(HN21="D+",1.5,IF(HN21="D",1,0)))))))</f>
        <v>0</v>
      </c>
      <c r="HP21" s="539" t="str">
        <f>TEXT(HO21,"0.0")</f>
        <v>0.0</v>
      </c>
      <c r="HQ21" s="868"/>
      <c r="HR21" s="823"/>
      <c r="HS21" s="706"/>
      <c r="HT21" s="420"/>
      <c r="HU21" s="420"/>
      <c r="HV21" s="6">
        <f>ROUND((HS21*0.4+HT21*0.6),1)</f>
        <v>0</v>
      </c>
      <c r="HW21" s="104">
        <f>ROUND(MAX((HS21*0.4+HT21*0.6),(HS21*0.4+HU21*0.6)),1)</f>
        <v>0</v>
      </c>
      <c r="HX21" s="784" t="str">
        <f>TEXT(HW21,"0.0")</f>
        <v>0.0</v>
      </c>
      <c r="HY21" s="540" t="str">
        <f>IF(HW21&gt;=8.5,"A",IF(HW21&gt;=8,"B+",IF(HW21&gt;=7,"B",IF(HW21&gt;=6.5,"C+",IF(HW21&gt;=5.5,"C",IF(HW21&gt;=5,"D+",IF(HW21&gt;=4,"D","F")))))))</f>
        <v>F</v>
      </c>
      <c r="HZ21" s="539">
        <f>IF(HY21="A",4,IF(HY21="B+",3.5,IF(HY21="B",3,IF(HY21="C+",2.5,IF(HY21="C",2,IF(HY21="D+",1.5,IF(HY21="D",1,0)))))))</f>
        <v>0</v>
      </c>
      <c r="IA21" s="539" t="str">
        <f>TEXT(HZ21,"0.0")</f>
        <v>0.0</v>
      </c>
      <c r="IB21" s="12"/>
      <c r="IC21" s="113"/>
      <c r="ID21" s="848"/>
      <c r="IE21" s="420"/>
      <c r="IF21" s="420"/>
      <c r="IG21" s="6">
        <f>ROUND((ID21*0.4+IE21*0.6),1)</f>
        <v>0</v>
      </c>
      <c r="IH21" s="104">
        <f>ROUND(MAX((ID21*0.4+IE21*0.6),(ID21*0.4+IF21*0.6)),1)</f>
        <v>0</v>
      </c>
      <c r="II21" s="784" t="str">
        <f>TEXT(IH21,"0.0")</f>
        <v>0.0</v>
      </c>
      <c r="IJ21" s="540" t="str">
        <f>IF(IH21&gt;=8.5,"A",IF(IH21&gt;=8,"B+",IF(IH21&gt;=7,"B",IF(IH21&gt;=6.5,"C+",IF(IH21&gt;=5.5,"C",IF(IH21&gt;=5,"D+",IF(IH21&gt;=4,"D","F")))))))</f>
        <v>F</v>
      </c>
      <c r="IK21" s="539">
        <f>IF(IJ21="A",4,IF(IJ21="B+",3.5,IF(IJ21="B",3,IF(IJ21="C+",2.5,IF(IJ21="C",2,IF(IJ21="D+",1.5,IF(IJ21="D",1,0)))))))</f>
        <v>0</v>
      </c>
      <c r="IL21" s="539" t="str">
        <f>TEXT(IK21,"0.0")</f>
        <v>0.0</v>
      </c>
      <c r="IM21" s="12"/>
      <c r="IN21" s="113"/>
      <c r="IO21" s="316"/>
      <c r="IP21" s="699"/>
      <c r="IQ21" s="699"/>
      <c r="IR21" s="6">
        <f>ROUND((IO21*0.4+IP21*0.6),1)</f>
        <v>0</v>
      </c>
      <c r="IS21" s="104">
        <f>ROUND(MAX((IO21*0.4+IP21*0.6),(IO21*0.4+IQ21*0.6)),1)</f>
        <v>0</v>
      </c>
      <c r="IT21" s="784" t="str">
        <f>TEXT(IS21,"0.0")</f>
        <v>0.0</v>
      </c>
      <c r="IU21" s="540" t="str">
        <f>IF(IS21&gt;=8.5,"A",IF(IS21&gt;=8,"B+",IF(IS21&gt;=7,"B",IF(IS21&gt;=6.5,"C+",IF(IS21&gt;=5.5,"C",IF(IS21&gt;=5,"D+",IF(IS21&gt;=4,"D","F")))))))</f>
        <v>F</v>
      </c>
      <c r="IV21" s="539">
        <f>IF(IU21="A",4,IF(IU21="B+",3.5,IF(IU21="B",3,IF(IU21="C+",2.5,IF(IU21="C",2,IF(IU21="D+",1.5,IF(IU21="D",1,0)))))))</f>
        <v>0</v>
      </c>
      <c r="IW21" s="539" t="str">
        <f>TEXT(IV21,"0.0")</f>
        <v>0.0</v>
      </c>
      <c r="IX21" s="12"/>
      <c r="IY21" s="823"/>
      <c r="IZ21" s="706"/>
      <c r="JA21" s="420"/>
      <c r="JB21" s="420"/>
      <c r="JC21" s="6">
        <f>ROUND((IZ21*0.4+JA21*0.6),1)</f>
        <v>0</v>
      </c>
      <c r="JD21" s="104">
        <f>ROUND(MAX((IZ21*0.4+JA21*0.6),(IZ21*0.4+JB21*0.6)),1)</f>
        <v>0</v>
      </c>
      <c r="JE21" s="784" t="str">
        <f>TEXT(JD21,"0.0")</f>
        <v>0.0</v>
      </c>
      <c r="JF21" s="540" t="str">
        <f>IF(JD21&gt;=8.5,"A",IF(JD21&gt;=8,"B+",IF(JD21&gt;=7,"B",IF(JD21&gt;=6.5,"C+",IF(JD21&gt;=5.5,"C",IF(JD21&gt;=5,"D+",IF(JD21&gt;=4,"D","F")))))))</f>
        <v>F</v>
      </c>
      <c r="JG21" s="539">
        <f>IF(JF21="A",4,IF(JF21="B+",3.5,IF(JF21="B",3,IF(JF21="C+",2.5,IF(JF21="C",2,IF(JF21="D+",1.5,IF(JF21="D",1,0)))))))</f>
        <v>0</v>
      </c>
      <c r="JH21" s="539" t="str">
        <f>TEXT(JG21,"0.0")</f>
        <v>0.0</v>
      </c>
      <c r="JI21" s="12"/>
      <c r="JJ21" s="113"/>
      <c r="JK21" s="706"/>
      <c r="JL21" s="420"/>
      <c r="JM21" s="420"/>
      <c r="JN21" s="6">
        <f>ROUND((JK21*0.4+JL21*0.6),1)</f>
        <v>0</v>
      </c>
      <c r="JO21" s="104">
        <f>ROUND(MAX((JK21*0.4+JL21*0.6),(JK21*0.4+JM21*0.6)),1)</f>
        <v>0</v>
      </c>
      <c r="JP21" s="784" t="str">
        <f>TEXT(JO21,"0.0")</f>
        <v>0.0</v>
      </c>
      <c r="JQ21" s="540" t="str">
        <f>IF(JO21&gt;=8.5,"A",IF(JO21&gt;=8,"B+",IF(JO21&gt;=7,"B",IF(JO21&gt;=6.5,"C+",IF(JO21&gt;=5.5,"C",IF(JO21&gt;=5,"D+",IF(JO21&gt;=4,"D","F")))))))</f>
        <v>F</v>
      </c>
      <c r="JR21" s="539">
        <f>IF(JQ21="A",4,IF(JQ21="B+",3.5,IF(JQ21="B",3,IF(JQ21="C+",2.5,IF(JQ21="C",2,IF(JQ21="D+",1.5,IF(JQ21="D",1,0)))))))</f>
        <v>0</v>
      </c>
      <c r="JS21" s="539" t="str">
        <f>TEXT(JR21,"0.0")</f>
        <v>0.0</v>
      </c>
      <c r="JT21" s="12"/>
      <c r="JU21" s="823"/>
      <c r="JV21" s="706"/>
      <c r="JW21" s="297"/>
      <c r="JX21" s="420"/>
      <c r="JY21" s="723">
        <f>ROUND((JV21*0.4+JW21*0.6),1)</f>
        <v>0</v>
      </c>
      <c r="JZ21" s="724">
        <f>ROUND(MAX((JV21*0.4+JW21*0.6),(JV21*0.4+JX21*0.6)),1)</f>
        <v>0</v>
      </c>
      <c r="KA21" s="799" t="str">
        <f>TEXT(JZ21,"0.0")</f>
        <v>0.0</v>
      </c>
      <c r="KB21" s="725" t="str">
        <f>IF(JZ21&gt;=8.5,"A",IF(JZ21&gt;=8,"B+",IF(JZ21&gt;=7,"B",IF(JZ21&gt;=6.5,"C+",IF(JZ21&gt;=5.5,"C",IF(JZ21&gt;=5,"D+",IF(JZ21&gt;=4,"D","F")))))))</f>
        <v>F</v>
      </c>
      <c r="KC21" s="726">
        <f>IF(KB21="A",4,IF(KB21="B+",3.5,IF(KB21="B",3,IF(KB21="C+",2.5,IF(KB21="C",2,IF(KB21="D+",1.5,IF(KB21="D",1,0)))))))</f>
        <v>0</v>
      </c>
      <c r="KD21" s="726" t="str">
        <f>TEXT(KC21,"0.0")</f>
        <v>0.0</v>
      </c>
      <c r="KE21" s="729">
        <v>3</v>
      </c>
      <c r="KF21" s="728"/>
      <c r="KG21" s="920">
        <f>GU21+HF21+HQ21+IB21+IM21+IX21+JI21+JT21+KE21</f>
        <v>3</v>
      </c>
      <c r="KH21" s="985">
        <f>(GS21*GU21+HD21*HF21+HO21*HQ21+HZ21*IB21+IK21*IM21+IV21*IX21+JG21*JI21+JR21*JT21+KC21*KE21)/KG21</f>
        <v>0</v>
      </c>
      <c r="KI21" s="986" t="str">
        <f>TEXT(KH21,"0.00")</f>
        <v>0.00</v>
      </c>
      <c r="KJ21" s="981" t="str">
        <f>IF(AND(KH21&lt;1),"Cảnh báo KQHT","Lên lớp")</f>
        <v>Cảnh báo KQHT</v>
      </c>
      <c r="KK21" s="931">
        <f>GD21+KG21</f>
        <v>44</v>
      </c>
      <c r="KL21" s="922">
        <f>(CS21*CT21+FZ21*GA21+KH21*KG21)/KK21</f>
        <v>0.81818181818181823</v>
      </c>
      <c r="KM21" s="924" t="str">
        <f>TEXT(KL21,"0.00")</f>
        <v>0.82</v>
      </c>
      <c r="KN21" s="932">
        <f>GV21+HG21+HR21+IC21+IN21+IY21+JJ21+JU21+KF21</f>
        <v>0</v>
      </c>
      <c r="KO21" s="840" t="e">
        <f xml:space="preserve"> (KF21*JZ21+JU21*JO21+JJ21*JD21+IY21*IS21+IN21*IH21+IC21*HW21+HR21*HL21+HG21*HA21+GV21*GP21)/KN21</f>
        <v>#DIV/0!</v>
      </c>
      <c r="KP21" s="933" t="e">
        <f xml:space="preserve"> (GS21*GV21+HD21*HG21+HO21*HR21+HZ21*IC21+IK21*IN21+IV21*IY21+JG21*JJ21+JR21*JU21+KC21*KF21)/KN21</f>
        <v>#DIV/0!</v>
      </c>
      <c r="KQ21" s="934">
        <f>GG21+KN21</f>
        <v>19</v>
      </c>
      <c r="KR21" s="935" t="e">
        <f xml:space="preserve"> (KO21*KN21+GG21*GH21)/KQ21</f>
        <v>#DIV/0!</v>
      </c>
      <c r="KS21" s="936" t="e">
        <f xml:space="preserve"> (GG21*GI21+KP21*KN21)/KQ21</f>
        <v>#DIV/0!</v>
      </c>
      <c r="KT21" s="928" t="e">
        <f>IF(AND(KS21&lt;1.4),"Cảnh báo KQHT","Lên lớp")</f>
        <v>#DIV/0!</v>
      </c>
      <c r="KU21" s="950" t="s">
        <v>392</v>
      </c>
      <c r="KV21" s="706"/>
      <c r="KW21" s="420"/>
      <c r="KX21" s="420"/>
      <c r="KY21" s="723">
        <f>ROUND((KV21*0.4+KW21*0.6),1)</f>
        <v>0</v>
      </c>
      <c r="KZ21" s="724">
        <f>ROUND(MAX((KV21*0.4+KW21*0.6),(KV21*0.4+KX21*0.6)),1)</f>
        <v>0</v>
      </c>
      <c r="LA21" s="799" t="str">
        <f>TEXT(KZ21,"0.0")</f>
        <v>0.0</v>
      </c>
      <c r="LB21" s="725" t="str">
        <f>IF(KZ21&gt;=8.5,"A",IF(KZ21&gt;=8,"B+",IF(KZ21&gt;=7,"B",IF(KZ21&gt;=6.5,"C+",IF(KZ21&gt;=5.5,"C",IF(KZ21&gt;=5,"D+",IF(KZ21&gt;=4,"D","F")))))))</f>
        <v>F</v>
      </c>
      <c r="LC21" s="726">
        <f>IF(LB21="A",4,IF(LB21="B+",3.5,IF(LB21="B",3,IF(LB21="C+",2.5,IF(LB21="C",2,IF(LB21="D+",1.5,IF(LB21="D",1,0)))))))</f>
        <v>0</v>
      </c>
      <c r="LD21" s="726" t="str">
        <f>TEXT(LC21,"0.0")</f>
        <v>0.0</v>
      </c>
      <c r="LE21" s="729"/>
      <c r="LF21" s="728"/>
      <c r="LG21" s="711"/>
      <c r="LH21" s="11"/>
      <c r="LI21" s="11"/>
      <c r="LJ21" s="11"/>
      <c r="LK21" s="11"/>
      <c r="LL21" s="11"/>
      <c r="LM21" s="11"/>
      <c r="LN21" s="11"/>
      <c r="LO21" s="11"/>
      <c r="LP21" s="11"/>
      <c r="LQ21" s="712"/>
      <c r="LR21" s="711"/>
      <c r="LS21" s="11"/>
      <c r="LT21" s="11"/>
      <c r="LU21" s="11"/>
      <c r="LV21" s="11"/>
      <c r="LW21" s="11"/>
      <c r="LX21" s="11"/>
      <c r="LY21" s="11"/>
      <c r="LZ21" s="11"/>
      <c r="MA21" s="11"/>
      <c r="MB21" s="712"/>
      <c r="MC21" s="711"/>
      <c r="MD21" s="11"/>
      <c r="ME21" s="11"/>
      <c r="MF21" s="11"/>
      <c r="MG21" s="11"/>
      <c r="MH21" s="11"/>
      <c r="MI21" s="11"/>
      <c r="MJ21" s="11"/>
      <c r="MK21" s="11"/>
      <c r="ML21" s="11"/>
      <c r="MM21" s="712"/>
      <c r="MN21" s="711"/>
      <c r="MO21" s="11"/>
      <c r="MP21" s="11"/>
      <c r="MQ21" s="11"/>
      <c r="MR21" s="11"/>
      <c r="MS21" s="11"/>
      <c r="MT21" s="11"/>
      <c r="MU21" s="11"/>
      <c r="MV21" s="11"/>
      <c r="MW21" s="1006"/>
      <c r="MX21" s="712"/>
    </row>
    <row r="22" spans="1:362" ht="18.75" customHeight="1" x14ac:dyDescent="0.25">
      <c r="A22" s="1495">
        <v>10</v>
      </c>
      <c r="B22" s="1495" t="s">
        <v>755</v>
      </c>
      <c r="C22" s="1495" t="s">
        <v>780</v>
      </c>
      <c r="D22" s="1496" t="s">
        <v>781</v>
      </c>
      <c r="E22" s="1494" t="s">
        <v>486</v>
      </c>
      <c r="F22" s="884" t="s">
        <v>1521</v>
      </c>
      <c r="G22" s="88" t="s">
        <v>441</v>
      </c>
      <c r="H22" s="33" t="s">
        <v>34</v>
      </c>
      <c r="I22" s="122" t="s">
        <v>782</v>
      </c>
      <c r="J22" s="126">
        <v>6.3</v>
      </c>
      <c r="K22" s="784" t="str">
        <f>TEXT(J22,"0.0")</f>
        <v>6.3</v>
      </c>
      <c r="L22" s="10" t="str">
        <f>IF(J22&gt;=8.5,"A",IF(J22&gt;=8,"B+",IF(J22&gt;=7,"B",IF(J22&gt;=6.5,"C+",IF(J22&gt;=5.5,"C",IF(J22&gt;=5,"D+",IF(J22&gt;=4,"D","F")))))))</f>
        <v>C</v>
      </c>
      <c r="M22" s="8">
        <f>IF(L22="A",4,IF(L22="B+",3.5,IF(L22="B",3,IF(L22="C+",2.5,IF(L22="C",2,IF(L22="D+",1.5,IF(L22="D",1,0)))))))</f>
        <v>2</v>
      </c>
      <c r="N22" s="208" t="str">
        <f>TEXT(M22,"0.0")</f>
        <v>2.0</v>
      </c>
      <c r="O22" s="126">
        <v>6.3</v>
      </c>
      <c r="P22" s="784" t="str">
        <f>TEXT(O22,"0.0")</f>
        <v>6.3</v>
      </c>
      <c r="Q22" s="10" t="str">
        <f>IF(O22&gt;=8.5,"A",IF(O22&gt;=8,"B+",IF(O22&gt;=7,"B",IF(O22&gt;=6.5,"C+",IF(O22&gt;=5.5,"C",IF(O22&gt;=5,"D+",IF(O22&gt;=4,"D","F")))))))</f>
        <v>C</v>
      </c>
      <c r="R22" s="8">
        <f>IF(Q22="A",4,IF(Q22="B+",3.5,IF(Q22="B",3,IF(Q22="C+",2.5,IF(Q22="C",2,IF(Q22="D+",1.5,IF(Q22="D",1,0)))))))</f>
        <v>2</v>
      </c>
      <c r="S22" s="208" t="str">
        <f>TEXT(R22,"0.0")</f>
        <v>2.0</v>
      </c>
      <c r="T22" s="130">
        <v>8.1999999999999993</v>
      </c>
      <c r="U22" s="4">
        <v>7</v>
      </c>
      <c r="V22" s="5"/>
      <c r="W22" s="6">
        <f>ROUND((T22*0.4+U22*0.6),1)</f>
        <v>7.5</v>
      </c>
      <c r="X22" s="7">
        <f>ROUND(MAX((T22*0.4+U22*0.6),(T22*0.4+V22*0.6)),1)</f>
        <v>7.5</v>
      </c>
      <c r="Y22" s="784" t="str">
        <f>TEXT(X22,"0.0")</f>
        <v>7.5</v>
      </c>
      <c r="Z22" s="10" t="str">
        <f>IF(X22&gt;=8.5,"A",IF(X22&gt;=8,"B+",IF(X22&gt;=7,"B",IF(X22&gt;=6.5,"C+",IF(X22&gt;=5.5,"C",IF(X22&gt;=5,"D+",IF(X22&gt;=4,"D","F")))))))</f>
        <v>B</v>
      </c>
      <c r="AA22" s="8">
        <f>IF(Z22="A",4,IF(Z22="B+",3.5,IF(Z22="B",3,IF(Z22="C+",2.5,IF(Z22="C",2,IF(Z22="D+",1.5,IF(Z22="D",1,0)))))))</f>
        <v>3</v>
      </c>
      <c r="AB22" s="8" t="str">
        <f>TEXT(AA22,"0.0")</f>
        <v>3.0</v>
      </c>
      <c r="AC22" s="12">
        <v>3</v>
      </c>
      <c r="AD22" s="311">
        <v>3</v>
      </c>
      <c r="AE22" s="130">
        <v>7.2</v>
      </c>
      <c r="AF22" s="4">
        <v>6</v>
      </c>
      <c r="AG22" s="5"/>
      <c r="AH22" s="6">
        <f>ROUND((AE22*0.4+AF22*0.6),1)</f>
        <v>6.5</v>
      </c>
      <c r="AI22" s="7">
        <f>ROUND(MAX((AE22*0.4+AF22*0.6),(AE22*0.4+AG22*0.6)),1)</f>
        <v>6.5</v>
      </c>
      <c r="AJ22" s="784" t="str">
        <f>TEXT(AI22,"0.0")</f>
        <v>6.5</v>
      </c>
      <c r="AK22" s="10" t="str">
        <f>IF(AI22&gt;=8.5,"A",IF(AI22&gt;=8,"B+",IF(AI22&gt;=7,"B",IF(AI22&gt;=6.5,"C+",IF(AI22&gt;=5.5,"C",IF(AI22&gt;=5,"D+",IF(AI22&gt;=4,"D","F")))))))</f>
        <v>C+</v>
      </c>
      <c r="AL22" s="8">
        <f>IF(AK22="A",4,IF(AK22="B+",3.5,IF(AK22="B",3,IF(AK22="C+",2.5,IF(AK22="C",2,IF(AK22="D+",1.5,IF(AK22="D",1,0)))))))</f>
        <v>2.5</v>
      </c>
      <c r="AM22" s="8" t="str">
        <f>TEXT(AL22,"0.0")</f>
        <v>2.5</v>
      </c>
      <c r="AN22" s="12">
        <v>3</v>
      </c>
      <c r="AO22" s="110">
        <v>3</v>
      </c>
      <c r="AP22" s="115">
        <v>8.3000000000000007</v>
      </c>
      <c r="AQ22" s="4">
        <v>5</v>
      </c>
      <c r="AR22" s="5"/>
      <c r="AS22" s="6">
        <f>ROUND((AP22*0.4+AQ22*0.6),1)</f>
        <v>6.3</v>
      </c>
      <c r="AT22" s="7">
        <f>ROUND(MAX((AP22*0.4+AQ22*0.6),(AP22*0.4+AR22*0.6)),1)</f>
        <v>6.3</v>
      </c>
      <c r="AU22" s="784" t="str">
        <f>TEXT(AT22,"0.0")</f>
        <v>6.3</v>
      </c>
      <c r="AV22" s="10" t="str">
        <f>IF(AT22&gt;=8.5,"A",IF(AT22&gt;=8,"B+",IF(AT22&gt;=7,"B",IF(AT22&gt;=6.5,"C+",IF(AT22&gt;=5.5,"C",IF(AT22&gt;=5,"D+",IF(AT22&gt;=4,"D","F")))))))</f>
        <v>C</v>
      </c>
      <c r="AW22" s="8">
        <f>IF(AV22="A",4,IF(AV22="B+",3.5,IF(AV22="B",3,IF(AV22="C+",2.5,IF(AV22="C",2,IF(AV22="D+",1.5,IF(AV22="D",1,0)))))))</f>
        <v>2</v>
      </c>
      <c r="AX22" s="8" t="str">
        <f>TEXT(AW22,"0.0")</f>
        <v>2.0</v>
      </c>
      <c r="AY22" s="12">
        <v>4</v>
      </c>
      <c r="AZ22" s="112">
        <v>4</v>
      </c>
      <c r="BA22" s="243">
        <v>5.4</v>
      </c>
      <c r="BB22" s="244">
        <v>5</v>
      </c>
      <c r="BC22" s="244"/>
      <c r="BD22" s="6">
        <f>ROUND((BA22*0.4+BB22*0.6),1)</f>
        <v>5.2</v>
      </c>
      <c r="BE22" s="7">
        <f>ROUND(MAX((BA22*0.4+BB22*0.6),(BA22*0.4+BC22*0.6)),1)</f>
        <v>5.2</v>
      </c>
      <c r="BF22" s="784" t="str">
        <f>TEXT(BE22,"0.0")</f>
        <v>5.2</v>
      </c>
      <c r="BG22" s="10" t="str">
        <f>IF(BE22&gt;=8.5,"A",IF(BE22&gt;=8,"B+",IF(BE22&gt;=7,"B",IF(BE22&gt;=6.5,"C+",IF(BE22&gt;=5.5,"C",IF(BE22&gt;=5,"D+",IF(BE22&gt;=4,"D","F")))))))</f>
        <v>D+</v>
      </c>
      <c r="BH22" s="8">
        <f>IF(BG22="A",4,IF(BG22="B+",3.5,IF(BG22="B",3,IF(BG22="C+",2.5,IF(BG22="C",2,IF(BG22="D+",1.5,IF(BG22="D",1,0)))))))</f>
        <v>1.5</v>
      </c>
      <c r="BI22" s="8" t="str">
        <f>TEXT(BH22,"0.0")</f>
        <v>1.5</v>
      </c>
      <c r="BJ22" s="12">
        <v>2</v>
      </c>
      <c r="BK22" s="110">
        <v>2</v>
      </c>
      <c r="BL22" s="316">
        <v>7</v>
      </c>
      <c r="BM22" s="334">
        <v>4</v>
      </c>
      <c r="BN22" s="334"/>
      <c r="BO22" s="6">
        <f>ROUND((BL22*0.4+BM22*0.6),1)</f>
        <v>5.2</v>
      </c>
      <c r="BP22" s="7">
        <f>ROUND(MAX((BL22*0.4+BM22*0.6),(BL22*0.4+BN22*0.6)),1)</f>
        <v>5.2</v>
      </c>
      <c r="BQ22" s="784" t="str">
        <f>TEXT(BP22,"0.0")</f>
        <v>5.2</v>
      </c>
      <c r="BR22" s="10" t="str">
        <f>IF(BP22&gt;=8.5,"A",IF(BP22&gt;=8,"B+",IF(BP22&gt;=7,"B",IF(BP22&gt;=6.5,"C+",IF(BP22&gt;=5.5,"C",IF(BP22&gt;=5,"D+",IF(BP22&gt;=4,"D","F")))))))</f>
        <v>D+</v>
      </c>
      <c r="BS22" s="8">
        <f>IF(BR22="A",4,IF(BR22="B+",3.5,IF(BR22="B",3,IF(BR22="C+",2.5,IF(BR22="C",2,IF(BR22="D+",1.5,IF(BR22="D",1,0)))))))</f>
        <v>1.5</v>
      </c>
      <c r="BT22" s="8" t="str">
        <f>TEXT(BS22,"0.0")</f>
        <v>1.5</v>
      </c>
      <c r="BU22" s="12">
        <v>3</v>
      </c>
      <c r="BV22" s="112">
        <v>3</v>
      </c>
      <c r="BW22" s="243">
        <v>6.4</v>
      </c>
      <c r="BX22" s="334">
        <v>4</v>
      </c>
      <c r="BY22" s="334"/>
      <c r="BZ22" s="6">
        <f>ROUND((BW22*0.4+BX22*0.6),1)</f>
        <v>5</v>
      </c>
      <c r="CA22" s="7">
        <f>ROUND(MAX((BW22*0.4+BX22*0.6),(BW22*0.4+BY22*0.6)),1)</f>
        <v>5</v>
      </c>
      <c r="CB22" s="784" t="str">
        <f>TEXT(CA22,"0.0")</f>
        <v>5.0</v>
      </c>
      <c r="CC22" s="10" t="str">
        <f>IF(CA22&gt;=8.5,"A",IF(CA22&gt;=8,"B+",IF(CA22&gt;=7,"B",IF(CA22&gt;=6.5,"C+",IF(CA22&gt;=5.5,"C",IF(CA22&gt;=5,"D+",IF(CA22&gt;=4,"D","F")))))))</f>
        <v>D+</v>
      </c>
      <c r="CD22" s="8">
        <f>IF(CC22="A",4,IF(CC22="B+",3.5,IF(CC22="B",3,IF(CC22="C+",2.5,IF(CC22="C",2,IF(CC22="D+",1.5,IF(CC22="D",1,0)))))))</f>
        <v>1.5</v>
      </c>
      <c r="CE22" s="8" t="str">
        <f>TEXT(CD22,"0.0")</f>
        <v>1.5</v>
      </c>
      <c r="CF22" s="12">
        <v>2</v>
      </c>
      <c r="CG22" s="110">
        <v>2</v>
      </c>
      <c r="CH22" s="243">
        <v>8</v>
      </c>
      <c r="CI22" s="334">
        <v>7</v>
      </c>
      <c r="CJ22" s="334"/>
      <c r="CK22" s="6">
        <f>ROUND((CH22*0.4+CI22*0.6),1)</f>
        <v>7.4</v>
      </c>
      <c r="CL22" s="7">
        <f>ROUND(MAX((CH22*0.4+CI22*0.6),(CH22*0.4+CJ22*0.6)),1)</f>
        <v>7.4</v>
      </c>
      <c r="CM22" s="784" t="str">
        <f>TEXT(CL22,"0.0")</f>
        <v>7.4</v>
      </c>
      <c r="CN22" s="10" t="str">
        <f>IF(CL22&gt;=8.5,"A",IF(CL22&gt;=8,"B+",IF(CL22&gt;=7,"B",IF(CL22&gt;=6.5,"C+",IF(CL22&gt;=5.5,"C",IF(CL22&gt;=5,"D+",IF(CL22&gt;=4,"D","F")))))))</f>
        <v>B</v>
      </c>
      <c r="CO22" s="8">
        <f>IF(CN22="A",4,IF(CN22="B+",3.5,IF(CN22="B",3,IF(CN22="C+",2.5,IF(CN22="C",2,IF(CN22="D+",1.5,IF(CN22="D",1,0)))))))</f>
        <v>3</v>
      </c>
      <c r="CP22" s="8" t="str">
        <f>TEXT(CO22,"0.0")</f>
        <v>3.0</v>
      </c>
      <c r="CQ22" s="12">
        <v>2</v>
      </c>
      <c r="CR22" s="110">
        <v>2</v>
      </c>
      <c r="CS22" s="353">
        <f>AC22+AN22+AY22+BJ22+BU22+CF22+CQ22</f>
        <v>19</v>
      </c>
      <c r="CT22" s="354">
        <f>(AA22*AC22+AL22*AN22+AW22*AY22+BH22*BJ22+BS22*BU22+CD22*CF22+CO22*CQ22)/CS22</f>
        <v>2.1578947368421053</v>
      </c>
      <c r="CU22" s="355" t="str">
        <f>TEXT(CT22,"0.00")</f>
        <v>2.16</v>
      </c>
      <c r="CV22" s="356" t="str">
        <f>IF(AND(CT22&lt;0.8),"Cảnh báo KQHT","Lên lớp")</f>
        <v>Lên lớp</v>
      </c>
      <c r="CW22" s="357">
        <f>AD22+AO22+AZ22+BK22+BV22+CG22+CR22</f>
        <v>19</v>
      </c>
      <c r="CX22" s="358">
        <f xml:space="preserve"> (AA22*AD22+AL22*AO22+AW22*AZ22+BH22*BK22+BS22*BV22+CD22*CG22+CO22*CR22)/CW22</f>
        <v>2.1578947368421053</v>
      </c>
      <c r="CY22" s="356" t="str">
        <f>IF(AND(CX22&lt;1.2),"Cảnh báo KQHT","Lên lớp")</f>
        <v>Lên lớp</v>
      </c>
      <c r="DA22" s="248">
        <v>7.9</v>
      </c>
      <c r="DB22" s="244"/>
      <c r="DC22" s="244"/>
      <c r="DD22" s="6">
        <f>ROUND((DA22*0.4+DB22*0.6),1)</f>
        <v>3.2</v>
      </c>
      <c r="DE22" s="7">
        <f>ROUND(MAX((DA22*0.4+DB22*0.6),(DA22*0.4+DC22*0.6)),1)</f>
        <v>3.2</v>
      </c>
      <c r="DF22" s="784" t="str">
        <f>TEXT(DE22,"0.0")</f>
        <v>3.2</v>
      </c>
      <c r="DG22" s="10" t="str">
        <f>IF(DE22&gt;=8.5,"A",IF(DE22&gt;=8,"B+",IF(DE22&gt;=7,"B",IF(DE22&gt;=6.5,"C+",IF(DE22&gt;=5.5,"C",IF(DE22&gt;=5,"D+",IF(DE22&gt;=4,"D","F")))))))</f>
        <v>F</v>
      </c>
      <c r="DH22" s="8">
        <f>IF(DG22="A",4,IF(DG22="B+",3.5,IF(DG22="B",3,IF(DG22="C+",2.5,IF(DG22="C",2,IF(DG22="D+",1.5,IF(DG22="D",1,0)))))))</f>
        <v>0</v>
      </c>
      <c r="DI22" s="8" t="str">
        <f>TEXT(DH22,"0.0")</f>
        <v>0.0</v>
      </c>
      <c r="DJ22" s="12">
        <v>4</v>
      </c>
      <c r="DK22" s="110"/>
      <c r="DL22" s="287">
        <v>6.7</v>
      </c>
      <c r="DM22" s="244"/>
      <c r="DN22" s="244"/>
      <c r="DO22" s="6">
        <f>ROUND((DL22*0.4+DM22*0.6),1)</f>
        <v>2.7</v>
      </c>
      <c r="DP22" s="7">
        <f>ROUND(MAX((DL22*0.4+DM22*0.6),(DL22*0.4+DN22*0.6)),1)</f>
        <v>2.7</v>
      </c>
      <c r="DQ22" s="784" t="str">
        <f>TEXT(DP22,"0.0")</f>
        <v>2.7</v>
      </c>
      <c r="DR22" s="10" t="str">
        <f>IF(DP22&gt;=8.5,"A",IF(DP22&gt;=8,"B+",IF(DP22&gt;=7,"B",IF(DP22&gt;=6.5,"C+",IF(DP22&gt;=5.5,"C",IF(DP22&gt;=5,"D+",IF(DP22&gt;=4,"D","F")))))))</f>
        <v>F</v>
      </c>
      <c r="DS22" s="8">
        <f>IF(DR22="A",4,IF(DR22="B+",3.5,IF(DR22="B",3,IF(DR22="C+",2.5,IF(DR22="C",2,IF(DR22="D+",1.5,IF(DR22="D",1,0)))))))</f>
        <v>0</v>
      </c>
      <c r="DT22" s="8" t="str">
        <f>TEXT(DS22,"0.0")</f>
        <v>0.0</v>
      </c>
      <c r="DU22" s="12">
        <v>4</v>
      </c>
      <c r="DV22" s="110"/>
      <c r="DW22" s="248">
        <v>8.3000000000000007</v>
      </c>
      <c r="DX22" s="244"/>
      <c r="DY22" s="244"/>
      <c r="DZ22" s="6">
        <f>ROUND((DW22*0.4+DX22*0.6),1)</f>
        <v>3.3</v>
      </c>
      <c r="EA22" s="7">
        <f>ROUND(MAX((DW22*0.4+DX22*0.6),(DW22*0.4+DY22*0.6)),1)</f>
        <v>3.3</v>
      </c>
      <c r="EB22" s="784" t="str">
        <f>TEXT(EA22,"0.0")</f>
        <v>3.3</v>
      </c>
      <c r="EC22" s="10" t="str">
        <f>IF(EA22&gt;=8.5,"A",IF(EA22&gt;=8,"B+",IF(EA22&gt;=7,"B",IF(EA22&gt;=6.5,"C+",IF(EA22&gt;=5.5,"C",IF(EA22&gt;=5,"D+",IF(EA22&gt;=4,"D","F")))))))</f>
        <v>F</v>
      </c>
      <c r="ED22" s="8">
        <f>IF(EC22="A",4,IF(EC22="B+",3.5,IF(EC22="B",3,IF(EC22="C+",2.5,IF(EC22="C",2,IF(EC22="D+",1.5,IF(EC22="D",1,0)))))))</f>
        <v>0</v>
      </c>
      <c r="EE22" s="8" t="str">
        <f>TEXT(ED22,"0.0")</f>
        <v>0.0</v>
      </c>
      <c r="EF22" s="12">
        <v>4</v>
      </c>
      <c r="EG22" s="110"/>
      <c r="EH22" s="248">
        <v>5.4</v>
      </c>
      <c r="EI22" s="244"/>
      <c r="EJ22" s="244"/>
      <c r="EK22" s="6">
        <f>ROUND((EH22*0.4+EI22*0.6),1)</f>
        <v>2.2000000000000002</v>
      </c>
      <c r="EL22" s="7">
        <f>ROUND(MAX((EH22*0.4+EI22*0.6),(EH22*0.4+EJ22*0.6)),1)</f>
        <v>2.2000000000000002</v>
      </c>
      <c r="EM22" s="784" t="str">
        <f>TEXT(EL22,"0.0")</f>
        <v>2.2</v>
      </c>
      <c r="EN22" s="10" t="str">
        <f>IF(EL22&gt;=8.5,"A",IF(EL22&gt;=8,"B+",IF(EL22&gt;=7,"B",IF(EL22&gt;=6.5,"C+",IF(EL22&gt;=5.5,"C",IF(EL22&gt;=5,"D+",IF(EL22&gt;=4,"D","F")))))))</f>
        <v>F</v>
      </c>
      <c r="EO22" s="8">
        <f>IF(EN22="A",4,IF(EN22="B+",3.5,IF(EN22="B",3,IF(EN22="C+",2.5,IF(EN22="C",2,IF(EN22="D+",1.5,IF(EN22="D",1,0)))))))</f>
        <v>0</v>
      </c>
      <c r="EP22" s="8" t="str">
        <f>TEXT(EO22,"0.0")</f>
        <v>0.0</v>
      </c>
      <c r="EQ22" s="12">
        <v>3</v>
      </c>
      <c r="ER22" s="110"/>
      <c r="ES22" s="316">
        <v>6.5</v>
      </c>
      <c r="ET22" s="244">
        <v>3</v>
      </c>
      <c r="EU22" s="244"/>
      <c r="EV22" s="6">
        <f>ROUND((ES22*0.4+ET22*0.6),1)</f>
        <v>4.4000000000000004</v>
      </c>
      <c r="EW22" s="7">
        <f>ROUND(MAX((ES22*0.4+ET22*0.6),(ES22*0.4+EU22*0.6)),1)</f>
        <v>4.4000000000000004</v>
      </c>
      <c r="EX22" s="784" t="str">
        <f>TEXT(EW22,"0.0")</f>
        <v>4.4</v>
      </c>
      <c r="EY22" s="10" t="str">
        <f>IF(EW22&gt;=8.5,"A",IF(EW22&gt;=8,"B+",IF(EW22&gt;=7,"B",IF(EW22&gt;=6.5,"C+",IF(EW22&gt;=5.5,"C",IF(EW22&gt;=5,"D+",IF(EW22&gt;=4,"D","F")))))))</f>
        <v>D</v>
      </c>
      <c r="EZ22" s="8">
        <f>IF(EY22="A",4,IF(EY22="B+",3.5,IF(EY22="B",3,IF(EY22="C+",2.5,IF(EY22="C",2,IF(EY22="D+",1.5,IF(EY22="D",1,0)))))))</f>
        <v>1</v>
      </c>
      <c r="FA22" s="8" t="str">
        <f>TEXT(EZ22,"0.0")</f>
        <v>1.0</v>
      </c>
      <c r="FB22" s="12">
        <v>2</v>
      </c>
      <c r="FC22" s="110">
        <v>2</v>
      </c>
      <c r="FD22" s="287">
        <v>6.9</v>
      </c>
      <c r="FE22" s="519"/>
      <c r="FF22" s="519"/>
      <c r="FG22" s="538">
        <f>ROUND((FD22*0.4+FE22*0.6),1)</f>
        <v>2.8</v>
      </c>
      <c r="FH22" s="539">
        <f>ROUND(MAX((FD22*0.4+FE22*0.6),(FD22*0.4+FF22*0.6)),1)</f>
        <v>2.8</v>
      </c>
      <c r="FI22" s="784" t="str">
        <f>TEXT(FH22,"0.0")</f>
        <v>2.8</v>
      </c>
      <c r="FJ22" s="540" t="str">
        <f>IF(FH22&gt;=8.5,"A",IF(FH22&gt;=8,"B+",IF(FH22&gt;=7,"B",IF(FH22&gt;=6.5,"C+",IF(FH22&gt;=5.5,"C",IF(FH22&gt;=5,"D+",IF(FH22&gt;=4,"D","F")))))))</f>
        <v>F</v>
      </c>
      <c r="FK22" s="539">
        <f>IF(FJ22="A",4,IF(FJ22="B+",3.5,IF(FJ22="B",3,IF(FJ22="C+",2.5,IF(FJ22="C",2,IF(FJ22="D+",1.5,IF(FJ22="D",1,0)))))))</f>
        <v>0</v>
      </c>
      <c r="FL22" s="539" t="str">
        <f>TEXT(FK22,"0.0")</f>
        <v>0.0</v>
      </c>
      <c r="FM22" s="541">
        <v>2</v>
      </c>
      <c r="FN22" s="110"/>
      <c r="FO22" s="248">
        <v>5.8</v>
      </c>
      <c r="FP22" s="244"/>
      <c r="FQ22" s="244"/>
      <c r="FR22" s="6">
        <f>ROUND((FO22*0.4+FP22*0.6),1)</f>
        <v>2.2999999999999998</v>
      </c>
      <c r="FS22" s="7">
        <f>ROUND(MAX((FO22*0.4+FP22*0.6),(FO22*0.4+FQ22*0.6)),1)</f>
        <v>2.2999999999999998</v>
      </c>
      <c r="FT22" s="784" t="str">
        <f>TEXT(FS22,"0.0")</f>
        <v>2.3</v>
      </c>
      <c r="FU22" s="10" t="str">
        <f>IF(FS22&gt;=8.5,"A",IF(FS22&gt;=8,"B+",IF(FS22&gt;=7,"B",IF(FS22&gt;=6.5,"C+",IF(FS22&gt;=5.5,"C",IF(FS22&gt;=5,"D+",IF(FS22&gt;=4,"D","F")))))))</f>
        <v>F</v>
      </c>
      <c r="FV22" s="8">
        <f>IF(FU22="A",4,IF(FU22="B+",3.5,IF(FU22="B",3,IF(FU22="C+",2.5,IF(FU22="C",2,IF(FU22="D+",1.5,IF(FU22="D",1,0)))))))</f>
        <v>0</v>
      </c>
      <c r="FW22" s="8" t="str">
        <f>TEXT(FV22,"0.0")</f>
        <v>0.0</v>
      </c>
      <c r="FX22" s="12">
        <v>3</v>
      </c>
      <c r="FY22" s="110"/>
      <c r="FZ22" s="365">
        <f>DJ22+DU22+EF22+EQ22+FB22+FM22+FX22</f>
        <v>22</v>
      </c>
      <c r="GA22" s="354">
        <f>(DH22*DJ22+DS22*DU22+ED22*EF22+EO22*EQ22+EZ22*FB22+FK22*FM22+FV22*FX22)/FZ22</f>
        <v>9.0909090909090912E-2</v>
      </c>
      <c r="GB22" s="355" t="str">
        <f>TEXT(GA22,"0.00")</f>
        <v>0.09</v>
      </c>
      <c r="GC22" s="672" t="str">
        <f>IF(AND(GA22&lt;1),"Cảnh báo KQHT","Lên lớp")</f>
        <v>Cảnh báo KQHT</v>
      </c>
      <c r="GD22" s="559">
        <f>CS22+FZ22</f>
        <v>41</v>
      </c>
      <c r="GE22" s="354">
        <f>(CS22*CT22+FZ22*GA22)/GD22</f>
        <v>1.0487804878048781</v>
      </c>
      <c r="GF22" s="355" t="str">
        <f>TEXT(GE22,"0.00")</f>
        <v>1.05</v>
      </c>
      <c r="GG22" s="675">
        <f>FY22+FN22+FC22+ER22+EG22+DV22+DK22+CR22+CG22+BV22+BK22+AZ22+AO22+AD22</f>
        <v>21</v>
      </c>
      <c r="GH22" s="789">
        <f>(FY22*FS22+FN22*FH22+FC22*EW22+ER22*EL22+EG22*EA22+DV22*DP22+DK22*DE22+CR22*CL22+CG22*CA22+BV22*BP22+BK22*BE22+AZ22*AT22+AO22*AI22+AD22*X22)/GG22</f>
        <v>6.038095238095238</v>
      </c>
      <c r="GI22" s="561">
        <f>(FY22*FV22+FN22*FK22+FC22*EZ22+ER22*EO22+EG22*ED22+DV22*DS22+DK22*DH22+CR22*CO22+CG22*CD22+BV22*BS22+BK22*BH22+AZ22*AW22+AO22*AL22+AD22*AA22)/GG22</f>
        <v>2.0476190476190474</v>
      </c>
      <c r="GJ22" s="678" t="str">
        <f>IF(AND(GI22&lt;1.2),"Cảnh báo KQHT","Lên lớp")</f>
        <v>Lên lớp</v>
      </c>
      <c r="GK22" s="698" t="s">
        <v>389</v>
      </c>
      <c r="GL22" s="706"/>
      <c r="GM22" s="420"/>
      <c r="GN22" s="420"/>
      <c r="GO22" s="6">
        <f>ROUND((GL22*0.4+GM22*0.6),1)</f>
        <v>0</v>
      </c>
      <c r="GP22" s="104">
        <f>ROUND(MAX((GL22*0.4+GM22*0.6),(GL22*0.4+GN22*0.6)),1)</f>
        <v>0</v>
      </c>
      <c r="GQ22" s="784" t="str">
        <f>TEXT(GP22,"0.0")</f>
        <v>0.0</v>
      </c>
      <c r="GR22" s="540" t="str">
        <f>IF(GP22&gt;=8.5,"A",IF(GP22&gt;=8,"B+",IF(GP22&gt;=7,"B",IF(GP22&gt;=6.5,"C+",IF(GP22&gt;=5.5,"C",IF(GP22&gt;=5,"D+",IF(GP22&gt;=4,"D","F")))))))</f>
        <v>F</v>
      </c>
      <c r="GS22" s="539">
        <f>IF(GR22="A",4,IF(GR22="B+",3.5,IF(GR22="B",3,IF(GR22="C+",2.5,IF(GR22="C",2,IF(GR22="D+",1.5,IF(GR22="D",1,0)))))))</f>
        <v>0</v>
      </c>
      <c r="GT22" s="539" t="str">
        <f>TEXT(GS22,"0.0")</f>
        <v>0.0</v>
      </c>
      <c r="GU22" s="12">
        <v>3</v>
      </c>
      <c r="GV22" s="820"/>
      <c r="GW22" s="774">
        <v>0</v>
      </c>
      <c r="GX22" s="420"/>
      <c r="GY22" s="420"/>
      <c r="GZ22" s="6">
        <f>ROUND((GW22*0.4+GX22*0.6),1)</f>
        <v>0</v>
      </c>
      <c r="HA22" s="104">
        <f>ROUND(MAX((GW22*0.4+GX22*0.6),(GW22*0.4+GY22*0.6)),1)</f>
        <v>0</v>
      </c>
      <c r="HB22" s="784" t="str">
        <f>TEXT(HA22,"0.0")</f>
        <v>0.0</v>
      </c>
      <c r="HC22" s="540" t="e">
        <f>IF(HA22&gt;=8.5,"A",IF(HA22&gt;=8,"B+",IF(HA22&gt;#REF!=7,"B",IF(HA22&gt;=6.5,"C+",IF(HA22&gt;=5.5,"C",IF(HA22&gt;=5,"D+",IF(HA22&gt;=4,"D","F")))))))</f>
        <v>#REF!</v>
      </c>
      <c r="HD22" s="539" t="e">
        <f>IF(HC22="A",4,IF(HC22="B+",3.5,IF(HC22="B",3,IF(HC22="C+",2.5,IF(HC22="C",2,IF(HC22="D+",1.5,IF(HC22="D",1,0)))))))</f>
        <v>#REF!</v>
      </c>
      <c r="HE22" s="539" t="e">
        <f>TEXT(HD22,"0.0")</f>
        <v>#REF!</v>
      </c>
      <c r="HF22" s="12">
        <v>3</v>
      </c>
      <c r="HG22" s="110"/>
      <c r="HH22" s="706"/>
      <c r="HI22" s="420"/>
      <c r="HJ22" s="864"/>
      <c r="HK22" s="6">
        <f>ROUND((HH22*0.4+HI22*0.6),1)</f>
        <v>0</v>
      </c>
      <c r="HL22" s="104">
        <f>ROUND(MAX((HH22*0.4+HI22*0.6),(HH22*0.4+HJ22*0.6)),1)</f>
        <v>0</v>
      </c>
      <c r="HM22" s="784" t="str">
        <f>TEXT(HL22,"0.0")</f>
        <v>0.0</v>
      </c>
      <c r="HN22" s="540" t="str">
        <f>IF(HL22&gt;=8.5,"A",IF(HL22&gt;=8,"B+",IF(HL22&gt;=7,"B",IF(HL22&gt;=6.5,"C+",IF(HL22&gt;=5.5,"C",IF(HL22&gt;=5,"D+",IF(HL22&gt;=4,"D","F")))))))</f>
        <v>F</v>
      </c>
      <c r="HO22" s="539">
        <f>IF(HN22="A",4,IF(HN22="B+",3.5,IF(HN22="B",3,IF(HN22="C+",2.5,IF(HN22="C",2,IF(HN22="D+",1.5,IF(HN22="D",1,0)))))))</f>
        <v>0</v>
      </c>
      <c r="HP22" s="539" t="str">
        <f>TEXT(HO22,"0.0")</f>
        <v>0.0</v>
      </c>
      <c r="HQ22" s="868"/>
      <c r="HR22" s="872"/>
      <c r="HS22" s="774">
        <v>0</v>
      </c>
      <c r="HT22" s="420"/>
      <c r="HU22" s="420"/>
      <c r="HV22" s="6">
        <f>ROUND((HS22*0.4+HT22*0.6),1)</f>
        <v>0</v>
      </c>
      <c r="HW22" s="104">
        <f>ROUND(MAX((HS22*0.4+HT22*0.6),(HS22*0.4+HU22*0.6)),1)</f>
        <v>0</v>
      </c>
      <c r="HX22" s="784" t="str">
        <f>TEXT(HW22,"0.0")</f>
        <v>0.0</v>
      </c>
      <c r="HY22" s="540" t="str">
        <f>IF(HW22&gt;=8.5,"A",IF(HW22&gt;=8,"B+",IF(HW22&gt;=7,"B",IF(HW22&gt;=6.5,"C+",IF(HW22&gt;=5.5,"C",IF(HW22&gt;=5,"D+",IF(HW22&gt;=4,"D","F")))))))</f>
        <v>F</v>
      </c>
      <c r="HZ22" s="539">
        <f>IF(HY22="A",4,IF(HY22="B+",3.5,IF(HY22="B",3,IF(HY22="C+",2.5,IF(HY22="C",2,IF(HY22="D+",1.5,IF(HY22="D",1,0)))))))</f>
        <v>0</v>
      </c>
      <c r="IA22" s="539" t="str">
        <f>TEXT(HZ22,"0.0")</f>
        <v>0.0</v>
      </c>
      <c r="IB22" s="12">
        <v>1</v>
      </c>
      <c r="IC22" s="824"/>
      <c r="ID22" s="848"/>
      <c r="IE22" s="420"/>
      <c r="IF22" s="420"/>
      <c r="IG22" s="6">
        <f>ROUND((ID22*0.4+IE22*0.6),1)</f>
        <v>0</v>
      </c>
      <c r="IH22" s="104">
        <f>ROUND(MAX((ID22*0.4+IE22*0.6),(ID22*0.4+IF22*0.6)),1)</f>
        <v>0</v>
      </c>
      <c r="II22" s="784" t="str">
        <f>TEXT(IH22,"0.0")</f>
        <v>0.0</v>
      </c>
      <c r="IJ22" s="540" t="str">
        <f>IF(IH22&gt;=8.5,"A",IF(IH22&gt;=8,"B+",IF(IH22&gt;=7,"B",IF(IH22&gt;=6.5,"C+",IF(IH22&gt;=5.5,"C",IF(IH22&gt;=5,"D+",IF(IH22&gt;=4,"D","F")))))))</f>
        <v>F</v>
      </c>
      <c r="IK22" s="539">
        <f>IF(IJ22="A",4,IF(IJ22="B+",3.5,IF(IJ22="B",3,IF(IJ22="C+",2.5,IF(IJ22="C",2,IF(IJ22="D+",1.5,IF(IJ22="D",1,0)))))))</f>
        <v>0</v>
      </c>
      <c r="IL22" s="539" t="str">
        <f>TEXT(IK22,"0.0")</f>
        <v>0.0</v>
      </c>
      <c r="IM22" s="12">
        <v>2</v>
      </c>
      <c r="IN22" s="824"/>
      <c r="IO22" s="316"/>
      <c r="IP22" s="699"/>
      <c r="IQ22" s="699"/>
      <c r="IR22" s="6">
        <f>ROUND((IO22*0.4+IP22*0.6),1)</f>
        <v>0</v>
      </c>
      <c r="IS22" s="104">
        <f>ROUND(MAX((IO22*0.4+IP22*0.6),(IO22*0.4+IQ22*0.6)),1)</f>
        <v>0</v>
      </c>
      <c r="IT22" s="784" t="str">
        <f>TEXT(IS22,"0.0")</f>
        <v>0.0</v>
      </c>
      <c r="IU22" s="540" t="str">
        <f>IF(IS22&gt;=8.5,"A",IF(IS22&gt;=8,"B+",IF(IS22&gt;=7,"B",IF(IS22&gt;=6.5,"C+",IF(IS22&gt;=5.5,"C",IF(IS22&gt;=5,"D+",IF(IS22&gt;=4,"D","F")))))))</f>
        <v>F</v>
      </c>
      <c r="IV22" s="539">
        <f>IF(IU22="A",4,IF(IU22="B+",3.5,IF(IU22="B",3,IF(IU22="C+",2.5,IF(IU22="C",2,IF(IU22="D+",1.5,IF(IU22="D",1,0)))))))</f>
        <v>0</v>
      </c>
      <c r="IW22" s="539" t="str">
        <f>TEXT(IV22,"0.0")</f>
        <v>0.0</v>
      </c>
      <c r="IX22" s="12">
        <v>1</v>
      </c>
      <c r="IY22" s="820"/>
      <c r="IZ22" s="706"/>
      <c r="JA22" s="420"/>
      <c r="JB22" s="420"/>
      <c r="JC22" s="6">
        <f>ROUND((IZ22*0.4+JA22*0.6),1)</f>
        <v>0</v>
      </c>
      <c r="JD22" s="104">
        <f>ROUND(MAX((IZ22*0.4+JA22*0.6),(IZ22*0.4+JB22*0.6)),1)</f>
        <v>0</v>
      </c>
      <c r="JE22" s="784" t="str">
        <f>TEXT(JD22,"0.0")</f>
        <v>0.0</v>
      </c>
      <c r="JF22" s="540" t="str">
        <f>IF(JD22&gt;=8.5,"A",IF(JD22&gt;=8,"B+",IF(JD22&gt;=7,"B",IF(JD22&gt;=6.5,"C+",IF(JD22&gt;=5.5,"C",IF(JD22&gt;=5,"D+",IF(JD22&gt;=4,"D","F")))))))</f>
        <v>F</v>
      </c>
      <c r="JG22" s="539">
        <f>IF(JF22="A",4,IF(JF22="B+",3.5,IF(JF22="B",3,IF(JF22="C+",2.5,IF(JF22="C",2,IF(JF22="D+",1.5,IF(JF22="D",1,0)))))))</f>
        <v>0</v>
      </c>
      <c r="JH22" s="539" t="str">
        <f>TEXT(JG22,"0.0")</f>
        <v>0.0</v>
      </c>
      <c r="JI22" s="12">
        <v>2</v>
      </c>
      <c r="JJ22" s="824"/>
      <c r="JK22" s="774">
        <v>0</v>
      </c>
      <c r="JL22" s="420"/>
      <c r="JM22" s="420"/>
      <c r="JN22" s="6">
        <f>ROUND((JK22*0.4+JL22*0.6),1)</f>
        <v>0</v>
      </c>
      <c r="JO22" s="104">
        <f>ROUND(MAX((JK22*0.4+JL22*0.6),(JK22*0.4+JM22*0.6)),1)</f>
        <v>0</v>
      </c>
      <c r="JP22" s="784" t="str">
        <f>TEXT(JO22,"0.0")</f>
        <v>0.0</v>
      </c>
      <c r="JQ22" s="540" t="str">
        <f>IF(JO22&gt;=8.5,"A",IF(JO22&gt;=8,"B+",IF(JO22&gt;=7,"B",IF(JO22&gt;=6.5,"C+",IF(JO22&gt;=5.5,"C",IF(JO22&gt;=5,"D+",IF(JO22&gt;=4,"D","F")))))))</f>
        <v>F</v>
      </c>
      <c r="JR22" s="539">
        <f>IF(JQ22="A",4,IF(JQ22="B+",3.5,IF(JQ22="B",3,IF(JQ22="C+",2.5,IF(JQ22="C",2,IF(JQ22="D+",1.5,IF(JQ22="D",1,0)))))))</f>
        <v>0</v>
      </c>
      <c r="JS22" s="539" t="str">
        <f>TEXT(JR22,"0.0")</f>
        <v>0.0</v>
      </c>
      <c r="JT22" s="12">
        <v>2</v>
      </c>
      <c r="JU22" s="824">
        <v>2</v>
      </c>
      <c r="JV22" s="774">
        <v>0</v>
      </c>
      <c r="JW22" s="297"/>
      <c r="JX22" s="420"/>
      <c r="JY22" s="723">
        <f>ROUND((JV22*0.4+JW22*0.6),1)</f>
        <v>0</v>
      </c>
      <c r="JZ22" s="724">
        <f>ROUND(MAX((JV22*0.4+JW22*0.6),(JV22*0.4+JX22*0.6)),1)</f>
        <v>0</v>
      </c>
      <c r="KA22" s="799" t="str">
        <f>TEXT(JZ22,"0.0")</f>
        <v>0.0</v>
      </c>
      <c r="KB22" s="725" t="str">
        <f>IF(JZ22&gt;=8.5,"A",IF(JZ22&gt;=8,"B+",IF(JZ22&gt;=7,"B",IF(JZ22&gt;=6.5,"C+",IF(JZ22&gt;=5.5,"C",IF(JZ22&gt;=5,"D+",IF(JZ22&gt;=4,"D","F")))))))</f>
        <v>F</v>
      </c>
      <c r="KC22" s="726">
        <f>IF(KB22="A",4,IF(KB22="B+",3.5,IF(KB22="B",3,IF(KB22="C+",2.5,IF(KB22="C",2,IF(KB22="D+",1.5,IF(KB22="D",1,0)))))))</f>
        <v>0</v>
      </c>
      <c r="KD22" s="726" t="str">
        <f>TEXT(KC22,"0.0")</f>
        <v>0.0</v>
      </c>
      <c r="KE22" s="729">
        <v>3</v>
      </c>
      <c r="KF22" s="728"/>
      <c r="KG22" s="920">
        <f>GU22+HF22+HQ22+IB22+IM22+IX22+JI22+JT22+KE22</f>
        <v>17</v>
      </c>
      <c r="KH22" s="922" t="e">
        <f>(GS22*GU22+HD22*HF22+HO22*HQ22+HZ22*IB22+IK22*IM22+IV22*IX22+JG22*JI22+JR22*JT22+KC22*KE22)/KG22</f>
        <v>#REF!</v>
      </c>
      <c r="KI22" s="924" t="e">
        <f>TEXT(KH22,"0.00")</f>
        <v>#REF!</v>
      </c>
      <c r="KJ22" s="981" t="e">
        <f>IF(AND(KH22&lt;1),"Cảnh báo KQHT","Lên lớp")</f>
        <v>#REF!</v>
      </c>
      <c r="KK22" s="931">
        <f>GD22+KG22</f>
        <v>58</v>
      </c>
      <c r="KL22" s="922" t="e">
        <f>(CS22*CT22+FZ22*GA22+KH22*KG22)/KK22</f>
        <v>#REF!</v>
      </c>
      <c r="KM22" s="924" t="e">
        <f>TEXT(KL22,"0.00")</f>
        <v>#REF!</v>
      </c>
      <c r="KN22" s="932">
        <f>GV22+HG22+HR22+IC22+IN22+IY22+JJ22+JU22+KF22</f>
        <v>2</v>
      </c>
      <c r="KO22" s="840">
        <f xml:space="preserve"> (KF22*JZ22+JU22*JO22+JJ22*JD22+IY22*IS22+IN22*IH22+IC22*HW22+HR22*HL22+HG22*HA22+GV22*GP22)/KN22</f>
        <v>0</v>
      </c>
      <c r="KP22" s="933" t="e">
        <f xml:space="preserve"> (GS22*GV22+HD22*HG22+HO22*HR22+HZ22*IC22+IK22*IN22+IV22*IY22+JG22*JJ22+JR22*JU22+KC22*KF22)/KN22</f>
        <v>#REF!</v>
      </c>
      <c r="KQ22" s="934">
        <f>GG22+KN22</f>
        <v>23</v>
      </c>
      <c r="KR22" s="935">
        <f xml:space="preserve"> (KO22*KN22+GG22*GH22)/KQ22</f>
        <v>5.5130434782608697</v>
      </c>
      <c r="KS22" s="936" t="e">
        <f xml:space="preserve"> (GG22*GI22+KP22*KN22)/KQ22</f>
        <v>#REF!</v>
      </c>
      <c r="KT22" s="928" t="e">
        <f>IF(AND(KS22&lt;1.4),"Cảnh báo KQHT","Lên lớp")</f>
        <v>#REF!</v>
      </c>
      <c r="KU22" s="950" t="s">
        <v>1220</v>
      </c>
      <c r="KV22" s="898"/>
      <c r="KW22" s="420"/>
      <c r="KX22" s="420"/>
      <c r="KY22" s="723">
        <f>ROUND((KV22*0.4+KW22*0.6),1)</f>
        <v>0</v>
      </c>
      <c r="KZ22" s="724">
        <f>ROUND(MAX((KV22*0.4+KW22*0.6),(KV22*0.4+KX22*0.6)),1)</f>
        <v>0</v>
      </c>
      <c r="LA22" s="799" t="str">
        <f>TEXT(KZ22,"0.0")</f>
        <v>0.0</v>
      </c>
      <c r="LB22" s="725" t="str">
        <f>IF(KZ22&gt;=8.5,"A",IF(KZ22&gt;=8,"B+",IF(KZ22&gt;=7,"B",IF(KZ22&gt;=6.5,"C+",IF(KZ22&gt;=5.5,"C",IF(KZ22&gt;=5,"D+",IF(KZ22&gt;=4,"D","F")))))))</f>
        <v>F</v>
      </c>
      <c r="LC22" s="726">
        <f>IF(LB22="A",4,IF(LB22="B+",3.5,IF(LB22="B",3,IF(LB22="C+",2.5,IF(LB22="C",2,IF(LB22="D+",1.5,IF(LB22="D",1,0)))))))</f>
        <v>0</v>
      </c>
      <c r="LD22" s="726" t="str">
        <f>TEXT(LC22,"0.0")</f>
        <v>0.0</v>
      </c>
      <c r="LE22" s="729"/>
      <c r="LF22" s="728"/>
      <c r="LG22" s="711"/>
      <c r="LH22" s="11"/>
      <c r="LI22" s="11"/>
      <c r="LJ22" s="11"/>
      <c r="LK22" s="11"/>
      <c r="LL22" s="11"/>
      <c r="LM22" s="11"/>
      <c r="LN22" s="11"/>
      <c r="LO22" s="11"/>
      <c r="LP22" s="11"/>
      <c r="LQ22" s="712"/>
      <c r="LR22" s="711"/>
      <c r="LS22" s="11"/>
      <c r="LT22" s="11"/>
      <c r="LU22" s="11"/>
      <c r="LV22" s="11"/>
      <c r="LW22" s="11"/>
      <c r="LX22" s="11"/>
      <c r="LY22" s="11"/>
      <c r="LZ22" s="11"/>
      <c r="MA22" s="11"/>
      <c r="MB22" s="712"/>
      <c r="MC22" s="711"/>
      <c r="MD22" s="11"/>
      <c r="ME22" s="11"/>
      <c r="MF22" s="11"/>
      <c r="MG22" s="11"/>
      <c r="MH22" s="11"/>
      <c r="MI22" s="11"/>
      <c r="MJ22" s="11"/>
      <c r="MK22" s="11"/>
      <c r="ML22" s="11"/>
      <c r="MM22" s="712"/>
      <c r="MN22" s="711"/>
      <c r="MO22" s="11"/>
      <c r="MP22" s="11"/>
      <c r="MQ22" s="11"/>
      <c r="MR22" s="11"/>
      <c r="MS22" s="11"/>
      <c r="MT22" s="11"/>
      <c r="MU22" s="11"/>
      <c r="MV22" s="11"/>
      <c r="MW22" s="1006"/>
      <c r="MX22" s="712"/>
    </row>
    <row r="23" spans="1:362" ht="17.25" customHeight="1" x14ac:dyDescent="0.25">
      <c r="A23" s="1497">
        <v>19</v>
      </c>
      <c r="B23" s="1497" t="s">
        <v>755</v>
      </c>
      <c r="C23" s="1497" t="s">
        <v>921</v>
      </c>
      <c r="D23" s="1498" t="s">
        <v>922</v>
      </c>
      <c r="E23" s="1499" t="s">
        <v>923</v>
      </c>
      <c r="F23" s="197" t="s">
        <v>1215</v>
      </c>
      <c r="G23" s="90" t="s">
        <v>924</v>
      </c>
      <c r="H23" s="30" t="s">
        <v>28</v>
      </c>
      <c r="I23" s="198" t="s">
        <v>925</v>
      </c>
      <c r="J23" s="47"/>
      <c r="K23" s="259"/>
      <c r="L23" s="47"/>
      <c r="M23" s="47"/>
      <c r="N23" s="47"/>
      <c r="O23" s="259"/>
      <c r="P23" s="259"/>
      <c r="Q23" s="47"/>
      <c r="R23" s="47"/>
      <c r="S23" s="255"/>
      <c r="T23" s="309">
        <v>0</v>
      </c>
      <c r="U23" s="47"/>
      <c r="V23" s="47"/>
      <c r="W23" s="239">
        <f t="shared" ref="W23:W28" si="236">ROUND((T23*0.4+U23*0.6),1)</f>
        <v>0</v>
      </c>
      <c r="X23" s="250">
        <f t="shared" ref="X23:X28" si="237">ROUND(MAX((T23*0.4+U23*0.6),(T23*0.4+V23*0.6)),1)</f>
        <v>0</v>
      </c>
      <c r="Y23" s="484"/>
      <c r="Z23" s="212" t="str">
        <f t="shared" ref="Z23:Z28" si="238">IF(X23&gt;=8.5,"A",IF(X23&gt;=8,"B+",IF(X23&gt;=7,"B",IF(X23&gt;=6.5,"C+",IF(X23&gt;=5.5,"C",IF(X23&gt;=5,"D+",IF(X23&gt;=4,"D","F")))))))</f>
        <v>F</v>
      </c>
      <c r="AA23" s="213">
        <f t="shared" ref="AA23:AA28" si="239">IF(Z23="A",4,IF(Z23="B+",3.5,IF(Z23="B",3,IF(Z23="C+",2.5,IF(Z23="C",2,IF(Z23="D+",1.5,IF(Z23="D",1,0)))))))</f>
        <v>0</v>
      </c>
      <c r="AB23" s="213" t="str">
        <f t="shared" ref="AB23:AB28" si="240">TEXT(AA23,"0.0")</f>
        <v>0.0</v>
      </c>
      <c r="AC23" s="242">
        <v>3</v>
      </c>
      <c r="AD23" s="312"/>
      <c r="AE23" s="253"/>
      <c r="AF23" s="47"/>
      <c r="AG23" s="47"/>
      <c r="AH23" s="239">
        <f t="shared" ref="AH23:AH28" si="241">ROUND((AE23*0.4+AF23*0.6),1)</f>
        <v>0</v>
      </c>
      <c r="AI23" s="250">
        <f t="shared" ref="AI23:AI28" si="242">ROUND(MAX((AE23*0.4+AF23*0.6),(AE23*0.4+AG23*0.6)),1)</f>
        <v>0</v>
      </c>
      <c r="AJ23" s="484"/>
      <c r="AK23" s="212" t="str">
        <f t="shared" ref="AK23:AK28" si="243">IF(AI23&gt;=8.5,"A",IF(AI23&gt;=8,"B+",IF(AI23&gt;=7,"B",IF(AI23&gt;=6.5,"C+",IF(AI23&gt;=5.5,"C",IF(AI23&gt;=5,"D+",IF(AI23&gt;=4,"D","F")))))))</f>
        <v>F</v>
      </c>
      <c r="AL23" s="213">
        <f t="shared" ref="AL23:AL28" si="244">IF(AK23="A",4,IF(AK23="B+",3.5,IF(AK23="B",3,IF(AK23="C+",2.5,IF(AK23="C",2,IF(AK23="D+",1.5,IF(AK23="D",1,0)))))))</f>
        <v>0</v>
      </c>
      <c r="AM23" s="213" t="str">
        <f t="shared" ref="AM23:AM28" si="245">TEXT(AL23,"0.0")</f>
        <v>0.0</v>
      </c>
      <c r="AN23" s="47"/>
      <c r="AO23" s="252"/>
      <c r="AP23" s="209"/>
      <c r="AQ23" s="47"/>
      <c r="AR23" s="47"/>
      <c r="AS23" s="239">
        <f t="shared" ref="AS23:AS28" si="246">ROUND((AP23*0.4+AQ23*0.6),1)</f>
        <v>0</v>
      </c>
      <c r="AT23" s="250">
        <f t="shared" ref="AT23:AT28" si="247">ROUND(MAX((AP23*0.4+AQ23*0.6),(AP23*0.4+AR23*0.6)),1)</f>
        <v>0</v>
      </c>
      <c r="AU23" s="484"/>
      <c r="AV23" s="212" t="str">
        <f t="shared" ref="AV23:AV28" si="248">IF(AT23&gt;=8.5,"A",IF(AT23&gt;=8,"B+",IF(AT23&gt;=7,"B",IF(AT23&gt;=6.5,"C+",IF(AT23&gt;=5.5,"C",IF(AT23&gt;=5,"D+",IF(AT23&gt;=4,"D","F")))))))</f>
        <v>F</v>
      </c>
      <c r="AW23" s="213">
        <f t="shared" ref="AW23:AW28" si="249">IF(AV23="A",4,IF(AV23="B+",3.5,IF(AV23="B",3,IF(AV23="C+",2.5,IF(AV23="C",2,IF(AV23="D+",1.5,IF(AV23="D",1,0)))))))</f>
        <v>0</v>
      </c>
      <c r="AX23" s="213" t="str">
        <f t="shared" ref="AX23:AX28" si="250">TEXT(AW23,"0.0")</f>
        <v>0.0</v>
      </c>
      <c r="AY23" s="242">
        <v>4</v>
      </c>
      <c r="AZ23" s="112"/>
      <c r="BA23" s="268">
        <v>0</v>
      </c>
      <c r="BB23" s="246"/>
      <c r="BC23" s="246"/>
      <c r="BD23" s="239">
        <f t="shared" ref="BD23:BD28" si="251">ROUND((BA23*0.4+BB23*0.6),1)</f>
        <v>0</v>
      </c>
      <c r="BE23" s="250">
        <f t="shared" ref="BE23:BE28" si="252">ROUND(MAX((BA23*0.4+BB23*0.6),(BA23*0.4+BC23*0.6)),1)</f>
        <v>0</v>
      </c>
      <c r="BF23" s="484"/>
      <c r="BG23" s="212" t="str">
        <f t="shared" ref="BG23:BG28" si="253">IF(BE23&gt;=8.5,"A",IF(BE23&gt;=8,"B+",IF(BE23&gt;=7,"B",IF(BE23&gt;=6.5,"C+",IF(BE23&gt;=5.5,"C",IF(BE23&gt;=5,"D+",IF(BE23&gt;=4,"D","F")))))))</f>
        <v>F</v>
      </c>
      <c r="BH23" s="213">
        <f t="shared" ref="BH23:BH28" si="254">IF(BG23="A",4,IF(BG23="B+",3.5,IF(BG23="B",3,IF(BG23="C+",2.5,IF(BG23="C",2,IF(BG23="D+",1.5,IF(BG23="D",1,0)))))))</f>
        <v>0</v>
      </c>
      <c r="BI23" s="213" t="str">
        <f t="shared" ref="BI23:BI28" si="255">TEXT(BH23,"0.0")</f>
        <v>0.0</v>
      </c>
      <c r="BJ23" s="242"/>
      <c r="BK23" s="254"/>
      <c r="BL23" s="319"/>
      <c r="BM23" s="336"/>
      <c r="BN23" s="336"/>
      <c r="BO23" s="239">
        <f t="shared" ref="BO23:BO28" si="256">ROUND((BL23*0.4+BM23*0.6),1)</f>
        <v>0</v>
      </c>
      <c r="BP23" s="250">
        <f t="shared" ref="BP23:BP28" si="257">ROUND(MAX((BL23*0.4+BM23*0.6),(BL23*0.4+BN23*0.6)),1)</f>
        <v>0</v>
      </c>
      <c r="BQ23" s="484"/>
      <c r="BR23" s="212" t="str">
        <f t="shared" ref="BR23:BR28" si="258">IF(BP23&gt;=8.5,"A",IF(BP23&gt;=8,"B+",IF(BP23&gt;=7,"B",IF(BP23&gt;=6.5,"C+",IF(BP23&gt;=5.5,"C",IF(BP23&gt;=5,"D+",IF(BP23&gt;=4,"D","F")))))))</f>
        <v>F</v>
      </c>
      <c r="BS23" s="213">
        <f t="shared" ref="BS23:BS28" si="259">IF(BR23="A",4,IF(BR23="B+",3.5,IF(BR23="B",3,IF(BR23="C+",2.5,IF(BR23="C",2,IF(BR23="D+",1.5,IF(BR23="D",1,0)))))))</f>
        <v>0</v>
      </c>
      <c r="BT23" s="213" t="str">
        <f t="shared" ref="BT23:BT28" si="260">TEXT(BS23,"0.0")</f>
        <v>0.0</v>
      </c>
      <c r="BU23" s="242">
        <v>3</v>
      </c>
      <c r="BV23" s="255"/>
      <c r="BW23" s="279"/>
      <c r="BX23" s="336"/>
      <c r="BY23" s="336"/>
      <c r="BZ23" s="239">
        <f t="shared" ref="BZ23:BZ28" si="261">ROUND((BW23*0.4+BX23*0.6),1)</f>
        <v>0</v>
      </c>
      <c r="CA23" s="250">
        <f t="shared" ref="CA23:CA28" si="262">ROUND(MAX((BW23*0.4+BX23*0.6),(BW23*0.4+BY23*0.6)),1)</f>
        <v>0</v>
      </c>
      <c r="CB23" s="484"/>
      <c r="CC23" s="212" t="str">
        <f t="shared" ref="CC23:CC28" si="263">IF(CA23&gt;=8.5,"A",IF(CA23&gt;=8,"B+",IF(CA23&gt;=7,"B",IF(CA23&gt;=6.5,"C+",IF(CA23&gt;=5.5,"C",IF(CA23&gt;=5,"D+",IF(CA23&gt;=4,"D","F")))))))</f>
        <v>F</v>
      </c>
      <c r="CD23" s="213">
        <f t="shared" ref="CD23:CD28" si="264">IF(CC23="A",4,IF(CC23="B+",3.5,IF(CC23="B",3,IF(CC23="C+",2.5,IF(CC23="C",2,IF(CC23="D+",1.5,IF(CC23="D",1,0)))))))</f>
        <v>0</v>
      </c>
      <c r="CE23" s="213" t="str">
        <f t="shared" ref="CE23:CE28" si="265">TEXT(CD23,"0.0")</f>
        <v>0.0</v>
      </c>
      <c r="CF23" s="242">
        <v>2</v>
      </c>
      <c r="CG23" s="254"/>
      <c r="CH23" s="268"/>
      <c r="CI23" s="336"/>
      <c r="CJ23" s="336"/>
      <c r="CK23" s="239">
        <f t="shared" ref="CK23:CK28" si="266">ROUND((CH23*0.4+CI23*0.6),1)</f>
        <v>0</v>
      </c>
      <c r="CL23" s="250">
        <f t="shared" ref="CL23:CL28" si="267">ROUND(MAX((CH23*0.4+CI23*0.6),(CH23*0.4+CJ23*0.6)),1)</f>
        <v>0</v>
      </c>
      <c r="CM23" s="484"/>
      <c r="CN23" s="212" t="str">
        <f t="shared" ref="CN23:CN28" si="268">IF(CL23&gt;=8.5,"A",IF(CL23&gt;=8,"B+",IF(CL23&gt;=7,"B",IF(CL23&gt;=6.5,"C+",IF(CL23&gt;=5.5,"C",IF(CL23&gt;=5,"D+",IF(CL23&gt;=4,"D","F")))))))</f>
        <v>F</v>
      </c>
      <c r="CO23" s="213">
        <f t="shared" ref="CO23:CO28" si="269">IF(CN23="A",4,IF(CN23="B+",3.5,IF(CN23="B",3,IF(CN23="C+",2.5,IF(CN23="C",2,IF(CN23="D+",1.5,IF(CN23="D",1,0)))))))</f>
        <v>0</v>
      </c>
      <c r="CP23" s="213" t="str">
        <f t="shared" ref="CP23:CP28" si="270">TEXT(CO23,"0.0")</f>
        <v>0.0</v>
      </c>
      <c r="CQ23" s="242">
        <v>2</v>
      </c>
      <c r="CR23" s="254"/>
      <c r="CS23" s="360">
        <f t="shared" ref="CS23:CS28" si="271">AC23+AN23+AY23+BJ23+BU23+CF23+CQ23</f>
        <v>14</v>
      </c>
      <c r="CT23" s="361">
        <f t="shared" ref="CT23:CT28" si="272">(AA23*AC23+AL23*AN23+AW23*AY23+BH23*BJ23+BS23*BU23+CD23*CF23+CO23*CQ23)/CS23</f>
        <v>0</v>
      </c>
      <c r="CU23" s="362" t="str">
        <f t="shared" ref="CU23:CU28" si="273">TEXT(CT23,"0.00")</f>
        <v>0.00</v>
      </c>
      <c r="CV23" s="443" t="str">
        <f t="shared" ref="CV23:CV28" si="274">IF(AND(CT23&lt;0.8),"Cảnh báo KQHT","Lên lớp")</f>
        <v>Cảnh báo KQHT</v>
      </c>
      <c r="CW23" s="380">
        <f t="shared" ref="CW23:CW28" si="275">AD23+AO23+AZ23+BK23+BV23+CG23+CR23</f>
        <v>0</v>
      </c>
      <c r="CX23" s="358" t="e">
        <f t="shared" ref="CX23:CX28" si="276" xml:space="preserve"> (AA23*AD23+AL23*AO23+AW23*AZ23+BH23*BK23+BS23*BV23+CD23*CG23+CO23*CR23)/CW23</f>
        <v>#DIV/0!</v>
      </c>
      <c r="CY23" s="356" t="e">
        <f t="shared" ref="CY23:CY28" si="277">IF(AND(CX23&lt;1.2),"Cảnh báo KQHT","Lên lớp")</f>
        <v>#DIV/0!</v>
      </c>
      <c r="CZ23" s="482" t="s">
        <v>389</v>
      </c>
      <c r="DA23" s="209"/>
      <c r="DB23" s="47"/>
      <c r="DC23" s="47"/>
      <c r="DD23" s="47"/>
      <c r="DE23" s="47"/>
      <c r="DF23" s="259"/>
      <c r="DG23" s="47"/>
      <c r="DH23" s="47"/>
      <c r="DI23" s="47"/>
      <c r="DJ23" s="242">
        <v>4</v>
      </c>
      <c r="DK23" s="280"/>
      <c r="DL23" s="209"/>
      <c r="DM23" s="47"/>
      <c r="DN23" s="47"/>
      <c r="DO23" s="47"/>
      <c r="DP23" s="47"/>
      <c r="DQ23" s="259"/>
      <c r="DR23" s="47"/>
      <c r="DS23" s="47"/>
      <c r="DT23" s="47"/>
      <c r="DU23" s="242">
        <v>4</v>
      </c>
      <c r="DV23" s="280"/>
      <c r="DW23" s="209"/>
      <c r="DX23" s="47"/>
      <c r="DY23" s="47"/>
      <c r="DZ23" s="47"/>
      <c r="EA23" s="47"/>
      <c r="EB23" s="259"/>
      <c r="EC23" s="47"/>
      <c r="ED23" s="47"/>
      <c r="EE23" s="47"/>
      <c r="EF23" s="242">
        <v>4</v>
      </c>
      <c r="EG23" s="255"/>
      <c r="EH23" s="209"/>
      <c r="EI23" s="47"/>
      <c r="EJ23" s="47"/>
      <c r="EK23" s="47"/>
      <c r="EL23" s="47"/>
      <c r="EM23" s="259"/>
      <c r="EN23" s="47"/>
      <c r="EO23" s="47"/>
      <c r="EP23" s="47"/>
      <c r="EQ23" s="242">
        <v>3</v>
      </c>
      <c r="ER23" s="280"/>
      <c r="ES23" s="209"/>
      <c r="ET23" s="47"/>
      <c r="EU23" s="47"/>
      <c r="EV23" s="47"/>
      <c r="EW23" s="47"/>
      <c r="EX23" s="259"/>
      <c r="EY23" s="47"/>
      <c r="EZ23" s="47"/>
      <c r="FA23" s="47"/>
      <c r="FB23" s="242">
        <v>2</v>
      </c>
      <c r="FC23" s="280"/>
      <c r="FD23" s="209"/>
      <c r="FE23" s="47"/>
      <c r="FF23" s="47"/>
      <c r="FG23" s="47"/>
      <c r="FH23" s="47"/>
      <c r="FI23" s="259"/>
      <c r="FJ23" s="47"/>
      <c r="FK23" s="47"/>
      <c r="FL23" s="47"/>
      <c r="FM23" s="242">
        <v>2</v>
      </c>
      <c r="FN23" s="280"/>
      <c r="FO23" s="209"/>
      <c r="FP23" s="47"/>
      <c r="FQ23" s="47"/>
      <c r="FR23" s="47"/>
      <c r="FS23" s="47"/>
      <c r="FT23" s="259"/>
      <c r="FU23" s="47"/>
      <c r="FV23" s="47"/>
      <c r="FW23" s="47"/>
      <c r="FX23" s="242">
        <v>3</v>
      </c>
      <c r="FY23" s="280"/>
    </row>
    <row r="24" spans="1:362" ht="18" customHeight="1" x14ac:dyDescent="0.25">
      <c r="A24" s="1500">
        <v>18</v>
      </c>
      <c r="B24" s="1501" t="s">
        <v>755</v>
      </c>
      <c r="C24" s="1501" t="s">
        <v>926</v>
      </c>
      <c r="D24" s="1502" t="s">
        <v>927</v>
      </c>
      <c r="E24" s="1503" t="s">
        <v>400</v>
      </c>
      <c r="F24" s="197" t="s">
        <v>1215</v>
      </c>
      <c r="G24" s="200" t="s">
        <v>928</v>
      </c>
      <c r="H24" s="192" t="s">
        <v>28</v>
      </c>
      <c r="I24" s="235" t="s">
        <v>412</v>
      </c>
      <c r="J24" s="184"/>
      <c r="K24" s="411"/>
      <c r="L24" s="177" t="str">
        <f>IF(J24&gt;=8.5,"A",IF(J24&gt;=8,"B+",IF(J24&gt;=7,"B",IF(J24&gt;=6.5,"C+",IF(J24&gt;=5.5,"C",IF(J24&gt;=5,"D+",IF(J24&gt;=4,"D","F")))))))</f>
        <v>F</v>
      </c>
      <c r="M24" s="182">
        <f>IF(L24="A",4,IF(L24="B+",3.5,IF(L24="B",3,IF(L24="C+",2.5,IF(L24="C",2,IF(L24="D+",1.5,IF(L24="D",1,0)))))))</f>
        <v>0</v>
      </c>
      <c r="N24" s="233" t="str">
        <f>TEXT(M24,"0.0")</f>
        <v>0.0</v>
      </c>
      <c r="O24" s="258">
        <v>7.1</v>
      </c>
      <c r="P24" s="281"/>
      <c r="Q24" s="177" t="str">
        <f>IF(O24&gt;=8.5,"A",IF(O24&gt;=8,"B+",IF(O24&gt;=7,"B",IF(O24&gt;=6.5,"C+",IF(O24&gt;=5.5,"C",IF(O24&gt;=5,"D+",IF(O24&gt;=4,"D","F")))))))</f>
        <v>B</v>
      </c>
      <c r="R24" s="182">
        <f>IF(Q24="A",4,IF(Q24="B+",3.5,IF(Q24="B",3,IF(Q24="C+",2.5,IF(Q24="C",2,IF(Q24="D+",1.5,IF(Q24="D",1,0)))))))</f>
        <v>3</v>
      </c>
      <c r="S24" s="296" t="str">
        <f>TEXT(R24,"0.0")</f>
        <v>3.0</v>
      </c>
      <c r="T24" s="266">
        <v>0</v>
      </c>
      <c r="U24" s="45"/>
      <c r="V24" s="45"/>
      <c r="W24" s="6">
        <f t="shared" si="236"/>
        <v>0</v>
      </c>
      <c r="X24" s="7">
        <f t="shared" si="237"/>
        <v>0</v>
      </c>
      <c r="Y24" s="104"/>
      <c r="Z24" s="10" t="str">
        <f t="shared" si="238"/>
        <v>F</v>
      </c>
      <c r="AA24" s="8">
        <f t="shared" si="239"/>
        <v>0</v>
      </c>
      <c r="AB24" s="8" t="str">
        <f t="shared" si="240"/>
        <v>0.0</v>
      </c>
      <c r="AC24" s="12">
        <v>3</v>
      </c>
      <c r="AD24" s="311"/>
      <c r="AE24" s="323"/>
      <c r="AF24" s="45"/>
      <c r="AG24" s="45"/>
      <c r="AH24" s="6">
        <f t="shared" si="241"/>
        <v>0</v>
      </c>
      <c r="AI24" s="7">
        <f t="shared" si="242"/>
        <v>0</v>
      </c>
      <c r="AJ24" s="104"/>
      <c r="AK24" s="10" t="str">
        <f t="shared" si="243"/>
        <v>F</v>
      </c>
      <c r="AL24" s="8">
        <f t="shared" si="244"/>
        <v>0</v>
      </c>
      <c r="AM24" s="8" t="str">
        <f t="shared" si="245"/>
        <v>0.0</v>
      </c>
      <c r="AN24" s="183">
        <v>3</v>
      </c>
      <c r="AO24" s="251"/>
      <c r="AP24" s="184"/>
      <c r="AQ24" s="45"/>
      <c r="AR24" s="45"/>
      <c r="AS24" s="6">
        <f t="shared" si="246"/>
        <v>0</v>
      </c>
      <c r="AT24" s="7">
        <f t="shared" si="247"/>
        <v>0</v>
      </c>
      <c r="AU24" s="104"/>
      <c r="AV24" s="10" t="str">
        <f t="shared" si="248"/>
        <v>F</v>
      </c>
      <c r="AW24" s="8">
        <f t="shared" si="249"/>
        <v>0</v>
      </c>
      <c r="AX24" s="8" t="str">
        <f t="shared" si="250"/>
        <v>0.0</v>
      </c>
      <c r="AY24" s="183">
        <v>4</v>
      </c>
      <c r="AZ24" s="112"/>
      <c r="BA24" s="479">
        <v>2</v>
      </c>
      <c r="BB24" s="245"/>
      <c r="BC24" s="245"/>
      <c r="BD24" s="6">
        <f t="shared" si="251"/>
        <v>0.8</v>
      </c>
      <c r="BE24" s="7">
        <f t="shared" si="252"/>
        <v>0.8</v>
      </c>
      <c r="BF24" s="104"/>
      <c r="BG24" s="10" t="str">
        <f t="shared" si="253"/>
        <v>F</v>
      </c>
      <c r="BH24" s="8">
        <f t="shared" si="254"/>
        <v>0</v>
      </c>
      <c r="BI24" s="8" t="str">
        <f t="shared" si="255"/>
        <v>0.0</v>
      </c>
      <c r="BJ24" s="183"/>
      <c r="BK24" s="110"/>
      <c r="BL24" s="318">
        <v>5</v>
      </c>
      <c r="BM24" s="335">
        <v>4</v>
      </c>
      <c r="BN24" s="335"/>
      <c r="BO24" s="6">
        <f t="shared" si="256"/>
        <v>4.4000000000000004</v>
      </c>
      <c r="BP24" s="7">
        <f t="shared" si="257"/>
        <v>4.4000000000000004</v>
      </c>
      <c r="BQ24" s="104"/>
      <c r="BR24" s="10" t="str">
        <f t="shared" si="258"/>
        <v>D</v>
      </c>
      <c r="BS24" s="8">
        <f t="shared" si="259"/>
        <v>1</v>
      </c>
      <c r="BT24" s="8" t="str">
        <f t="shared" si="260"/>
        <v>1.0</v>
      </c>
      <c r="BU24" s="183">
        <v>3</v>
      </c>
      <c r="BV24" s="112">
        <v>3</v>
      </c>
      <c r="BW24" s="248">
        <v>2</v>
      </c>
      <c r="BX24" s="334"/>
      <c r="BY24" s="334"/>
      <c r="BZ24" s="6">
        <f t="shared" si="261"/>
        <v>0.8</v>
      </c>
      <c r="CA24" s="7">
        <f t="shared" si="262"/>
        <v>0.8</v>
      </c>
      <c r="CB24" s="104"/>
      <c r="CC24" s="10" t="str">
        <f t="shared" si="263"/>
        <v>F</v>
      </c>
      <c r="CD24" s="8">
        <f t="shared" si="264"/>
        <v>0</v>
      </c>
      <c r="CE24" s="8" t="str">
        <f t="shared" si="265"/>
        <v>0.0</v>
      </c>
      <c r="CF24" s="12">
        <v>2</v>
      </c>
      <c r="CG24" s="110"/>
      <c r="CH24" s="243">
        <v>7</v>
      </c>
      <c r="CI24" s="334">
        <v>7</v>
      </c>
      <c r="CJ24" s="334"/>
      <c r="CK24" s="6">
        <f t="shared" si="266"/>
        <v>7</v>
      </c>
      <c r="CL24" s="7">
        <f t="shared" si="267"/>
        <v>7</v>
      </c>
      <c r="CM24" s="104"/>
      <c r="CN24" s="10" t="str">
        <f t="shared" si="268"/>
        <v>B</v>
      </c>
      <c r="CO24" s="8">
        <f t="shared" si="269"/>
        <v>3</v>
      </c>
      <c r="CP24" s="8" t="str">
        <f t="shared" si="270"/>
        <v>3.0</v>
      </c>
      <c r="CQ24" s="12">
        <v>2</v>
      </c>
      <c r="CR24" s="110">
        <v>2</v>
      </c>
      <c r="CS24" s="353">
        <f t="shared" si="271"/>
        <v>17</v>
      </c>
      <c r="CT24" s="354">
        <f t="shared" si="272"/>
        <v>0.52941176470588236</v>
      </c>
      <c r="CU24" s="355" t="str">
        <f t="shared" si="273"/>
        <v>0.53</v>
      </c>
      <c r="CV24" s="442" t="str">
        <f t="shared" si="274"/>
        <v>Cảnh báo KQHT</v>
      </c>
      <c r="CW24" s="357">
        <f t="shared" si="275"/>
        <v>5</v>
      </c>
      <c r="CX24" s="358">
        <f t="shared" si="276"/>
        <v>1.8</v>
      </c>
      <c r="CY24" s="356" t="str">
        <f t="shared" si="277"/>
        <v>Lên lớp</v>
      </c>
      <c r="CZ24" s="482" t="s">
        <v>389</v>
      </c>
      <c r="DA24" s="285">
        <v>0</v>
      </c>
      <c r="DB24" s="20"/>
      <c r="DC24" s="20"/>
      <c r="DD24" s="20"/>
      <c r="DE24" s="20"/>
      <c r="DF24" s="20"/>
      <c r="DG24" s="20"/>
      <c r="DH24" s="20"/>
      <c r="DI24" s="20"/>
      <c r="DJ24" s="12">
        <v>4</v>
      </c>
      <c r="DK24" s="113"/>
      <c r="DL24" s="405"/>
      <c r="DM24" s="20"/>
      <c r="DN24" s="20"/>
      <c r="DO24" s="20"/>
      <c r="DP24" s="20"/>
      <c r="DQ24" s="20"/>
      <c r="DR24" s="20"/>
      <c r="DS24" s="20"/>
      <c r="DT24" s="20"/>
      <c r="DU24" s="12">
        <v>4</v>
      </c>
      <c r="DV24" s="113"/>
      <c r="DW24" s="405"/>
      <c r="DX24" s="20"/>
      <c r="DY24" s="20"/>
      <c r="DZ24" s="20"/>
      <c r="EA24" s="20"/>
      <c r="EB24" s="20"/>
      <c r="EC24" s="20"/>
      <c r="ED24" s="20"/>
      <c r="EE24" s="20"/>
      <c r="EF24" s="12">
        <v>4</v>
      </c>
      <c r="EG24" s="288"/>
      <c r="EH24" s="405"/>
      <c r="EI24" s="20"/>
      <c r="EJ24" s="20"/>
      <c r="EK24" s="20"/>
      <c r="EL24" s="20"/>
      <c r="EM24" s="20"/>
      <c r="EN24" s="20"/>
      <c r="EO24" s="20"/>
      <c r="EP24" s="20"/>
      <c r="EQ24" s="12">
        <v>3</v>
      </c>
      <c r="ER24" s="113"/>
      <c r="ES24" s="405"/>
      <c r="ET24" s="20"/>
      <c r="EU24" s="20"/>
      <c r="EV24" s="20"/>
      <c r="EW24" s="20"/>
      <c r="EX24" s="20"/>
      <c r="EY24" s="20"/>
      <c r="EZ24" s="20"/>
      <c r="FA24" s="20"/>
      <c r="FB24" s="12">
        <v>2</v>
      </c>
      <c r="FC24" s="113"/>
      <c r="FD24" s="405"/>
      <c r="FE24" s="20"/>
      <c r="FF24" s="20"/>
      <c r="FG24" s="20"/>
      <c r="FH24" s="20"/>
      <c r="FI24" s="20"/>
      <c r="FJ24" s="20"/>
      <c r="FK24" s="20"/>
      <c r="FL24" s="20"/>
      <c r="FM24" s="12"/>
      <c r="FN24" s="113"/>
      <c r="FO24" s="405"/>
      <c r="FP24" s="20"/>
      <c r="FQ24" s="20"/>
      <c r="FR24" s="20"/>
      <c r="FS24" s="20"/>
      <c r="FT24" s="20"/>
      <c r="FU24" s="20"/>
      <c r="FV24" s="20"/>
      <c r="FW24" s="20"/>
      <c r="FX24" s="12">
        <v>3</v>
      </c>
      <c r="FY24" s="113"/>
    </row>
    <row r="25" spans="1:362" ht="18.75" customHeight="1" x14ac:dyDescent="0.25">
      <c r="A25" s="1495">
        <v>3</v>
      </c>
      <c r="B25" s="1495" t="s">
        <v>755</v>
      </c>
      <c r="C25" s="1495" t="s">
        <v>929</v>
      </c>
      <c r="D25" s="1493" t="s">
        <v>930</v>
      </c>
      <c r="E25" s="1494" t="s">
        <v>931</v>
      </c>
      <c r="F25" s="197" t="s">
        <v>1215</v>
      </c>
      <c r="G25" s="88" t="s">
        <v>932</v>
      </c>
      <c r="H25" s="33" t="s">
        <v>28</v>
      </c>
      <c r="I25" s="122" t="s">
        <v>933</v>
      </c>
      <c r="J25" s="126"/>
      <c r="K25" s="277"/>
      <c r="L25" s="10" t="str">
        <f>IF(J25&gt;=8.5,"A",IF(J25&gt;=8,"B+",IF(J25&gt;=7,"B",IF(J25&gt;=6.5,"C+",IF(J25&gt;=5.5,"C",IF(J25&gt;=5,"D+",IF(J25&gt;=4,"D","F")))))))</f>
        <v>F</v>
      </c>
      <c r="M25" s="8">
        <f>IF(L25="A",4,IF(L25="B+",3.5,IF(L25="B",3,IF(L25="C+",2.5,IF(L25="C",2,IF(L25="D+",1.5,IF(L25="D",1,0)))))))</f>
        <v>0</v>
      </c>
      <c r="N25" s="207" t="str">
        <f>TEXT(M25,"0.0")</f>
        <v>0.0</v>
      </c>
      <c r="O25" s="126"/>
      <c r="P25" s="277"/>
      <c r="Q25" s="10" t="str">
        <f>IF(O25&gt;=8.5,"A",IF(O25&gt;=8,"B+",IF(O25&gt;=7,"B",IF(O25&gt;=6.5,"C+",IF(O25&gt;=5.5,"C",IF(O25&gt;=5,"D+",IF(O25&gt;=4,"D","F")))))))</f>
        <v>F</v>
      </c>
      <c r="R25" s="8">
        <f>IF(Q25="A",4,IF(Q25="B+",3.5,IF(Q25="B",3,IF(Q25="C+",2.5,IF(Q25="C",2,IF(Q25="D+",1.5,IF(Q25="D",1,0)))))))</f>
        <v>0</v>
      </c>
      <c r="S25" s="207" t="str">
        <f>TEXT(R25,"0.0")</f>
        <v>0.0</v>
      </c>
      <c r="T25" s="249">
        <v>0</v>
      </c>
      <c r="U25" s="4"/>
      <c r="V25" s="5"/>
      <c r="W25" s="6">
        <f t="shared" si="236"/>
        <v>0</v>
      </c>
      <c r="X25" s="7">
        <f t="shared" si="237"/>
        <v>0</v>
      </c>
      <c r="Y25" s="104"/>
      <c r="Z25" s="10" t="str">
        <f t="shared" si="238"/>
        <v>F</v>
      </c>
      <c r="AA25" s="8">
        <f t="shared" si="239"/>
        <v>0</v>
      </c>
      <c r="AB25" s="8" t="str">
        <f t="shared" si="240"/>
        <v>0.0</v>
      </c>
      <c r="AC25" s="12">
        <v>3</v>
      </c>
      <c r="AD25" s="311"/>
      <c r="AE25" s="130"/>
      <c r="AF25" s="4"/>
      <c r="AG25" s="5"/>
      <c r="AH25" s="6">
        <f t="shared" si="241"/>
        <v>0</v>
      </c>
      <c r="AI25" s="7">
        <f t="shared" si="242"/>
        <v>0</v>
      </c>
      <c r="AJ25" s="104"/>
      <c r="AK25" s="10" t="str">
        <f t="shared" si="243"/>
        <v>F</v>
      </c>
      <c r="AL25" s="8">
        <f t="shared" si="244"/>
        <v>0</v>
      </c>
      <c r="AM25" s="8" t="str">
        <f t="shared" si="245"/>
        <v>0.0</v>
      </c>
      <c r="AN25" s="12">
        <v>3</v>
      </c>
      <c r="AO25" s="110"/>
      <c r="AP25" s="115"/>
      <c r="AQ25" s="4"/>
      <c r="AR25" s="5"/>
      <c r="AS25" s="6">
        <f t="shared" si="246"/>
        <v>0</v>
      </c>
      <c r="AT25" s="7">
        <f t="shared" si="247"/>
        <v>0</v>
      </c>
      <c r="AU25" s="104"/>
      <c r="AV25" s="10" t="str">
        <f t="shared" si="248"/>
        <v>F</v>
      </c>
      <c r="AW25" s="8">
        <f t="shared" si="249"/>
        <v>0</v>
      </c>
      <c r="AX25" s="8" t="str">
        <f t="shared" si="250"/>
        <v>0.0</v>
      </c>
      <c r="AY25" s="12">
        <v>4</v>
      </c>
      <c r="AZ25" s="112"/>
      <c r="BA25" s="248">
        <v>0</v>
      </c>
      <c r="BB25" s="244"/>
      <c r="BC25" s="244"/>
      <c r="BD25" s="6">
        <f t="shared" si="251"/>
        <v>0</v>
      </c>
      <c r="BE25" s="7">
        <f t="shared" si="252"/>
        <v>0</v>
      </c>
      <c r="BF25" s="104"/>
      <c r="BG25" s="10" t="str">
        <f t="shared" si="253"/>
        <v>F</v>
      </c>
      <c r="BH25" s="8">
        <f t="shared" si="254"/>
        <v>0</v>
      </c>
      <c r="BI25" s="8" t="str">
        <f t="shared" si="255"/>
        <v>0.0</v>
      </c>
      <c r="BJ25" s="12">
        <v>2</v>
      </c>
      <c r="BK25" s="110"/>
      <c r="BL25" s="316"/>
      <c r="BM25" s="334"/>
      <c r="BN25" s="334"/>
      <c r="BO25" s="6">
        <f t="shared" si="256"/>
        <v>0</v>
      </c>
      <c r="BP25" s="7">
        <f t="shared" si="257"/>
        <v>0</v>
      </c>
      <c r="BQ25" s="104"/>
      <c r="BR25" s="10" t="str">
        <f t="shared" si="258"/>
        <v>F</v>
      </c>
      <c r="BS25" s="8">
        <f t="shared" si="259"/>
        <v>0</v>
      </c>
      <c r="BT25" s="8" t="str">
        <f t="shared" si="260"/>
        <v>0.0</v>
      </c>
      <c r="BU25" s="12">
        <v>3</v>
      </c>
      <c r="BV25" s="112"/>
      <c r="BW25" s="243"/>
      <c r="BX25" s="334"/>
      <c r="BY25" s="334"/>
      <c r="BZ25" s="6">
        <f t="shared" si="261"/>
        <v>0</v>
      </c>
      <c r="CA25" s="7">
        <f t="shared" si="262"/>
        <v>0</v>
      </c>
      <c r="CB25" s="104"/>
      <c r="CC25" s="10" t="str">
        <f t="shared" si="263"/>
        <v>F</v>
      </c>
      <c r="CD25" s="8">
        <f t="shared" si="264"/>
        <v>0</v>
      </c>
      <c r="CE25" s="8" t="str">
        <f t="shared" si="265"/>
        <v>0.0</v>
      </c>
      <c r="CF25" s="12">
        <v>2</v>
      </c>
      <c r="CG25" s="110"/>
      <c r="CH25" s="248"/>
      <c r="CI25" s="297"/>
      <c r="CJ25" s="297"/>
      <c r="CK25" s="6">
        <f t="shared" si="266"/>
        <v>0</v>
      </c>
      <c r="CL25" s="7">
        <f t="shared" si="267"/>
        <v>0</v>
      </c>
      <c r="CM25" s="104"/>
      <c r="CN25" s="10" t="str">
        <f t="shared" si="268"/>
        <v>F</v>
      </c>
      <c r="CO25" s="8">
        <f t="shared" si="269"/>
        <v>0</v>
      </c>
      <c r="CP25" s="8" t="str">
        <f t="shared" si="270"/>
        <v>0.0</v>
      </c>
      <c r="CQ25" s="12">
        <v>2</v>
      </c>
      <c r="CR25" s="110"/>
      <c r="CS25" s="353">
        <f t="shared" si="271"/>
        <v>19</v>
      </c>
      <c r="CT25" s="354">
        <f t="shared" si="272"/>
        <v>0</v>
      </c>
      <c r="CU25" s="355" t="str">
        <f t="shared" si="273"/>
        <v>0.00</v>
      </c>
      <c r="CV25" s="442" t="str">
        <f t="shared" si="274"/>
        <v>Cảnh báo KQHT</v>
      </c>
      <c r="CW25" s="357">
        <f t="shared" si="275"/>
        <v>0</v>
      </c>
      <c r="CX25" s="358" t="e">
        <f t="shared" si="276"/>
        <v>#DIV/0!</v>
      </c>
      <c r="CY25" s="356" t="e">
        <f t="shared" si="277"/>
        <v>#DIV/0!</v>
      </c>
      <c r="CZ25" s="482" t="s">
        <v>389</v>
      </c>
      <c r="DA25" s="405"/>
      <c r="DB25" s="20"/>
      <c r="DC25" s="20"/>
      <c r="DD25" s="20"/>
      <c r="DE25" s="20"/>
      <c r="DF25" s="20"/>
      <c r="DG25" s="20"/>
      <c r="DH25" s="20"/>
      <c r="DI25" s="20"/>
      <c r="DJ25" s="12">
        <v>4</v>
      </c>
      <c r="DK25" s="113"/>
      <c r="DL25" s="405"/>
      <c r="DM25" s="20"/>
      <c r="DN25" s="20"/>
      <c r="DO25" s="20"/>
      <c r="DP25" s="20"/>
      <c r="DQ25" s="20"/>
      <c r="DR25" s="20"/>
      <c r="DS25" s="20"/>
      <c r="DT25" s="20"/>
      <c r="DU25" s="12">
        <v>4</v>
      </c>
      <c r="DV25" s="113"/>
      <c r="DW25" s="405"/>
      <c r="DX25" s="20"/>
      <c r="DY25" s="20"/>
      <c r="DZ25" s="20"/>
      <c r="EA25" s="20"/>
      <c r="EB25" s="20"/>
      <c r="EC25" s="20"/>
      <c r="ED25" s="20"/>
      <c r="EE25" s="20"/>
      <c r="EF25" s="12">
        <v>4</v>
      </c>
      <c r="EG25" s="288"/>
      <c r="EH25" s="405"/>
      <c r="EI25" s="20"/>
      <c r="EJ25" s="20"/>
      <c r="EK25" s="20"/>
      <c r="EL25" s="20"/>
      <c r="EM25" s="20"/>
      <c r="EN25" s="20"/>
      <c r="EO25" s="20"/>
      <c r="EP25" s="20"/>
      <c r="EQ25" s="12">
        <v>3</v>
      </c>
      <c r="ER25" s="113"/>
      <c r="ES25" s="405"/>
      <c r="ET25" s="20"/>
      <c r="EU25" s="20"/>
      <c r="EV25" s="20"/>
      <c r="EW25" s="20"/>
      <c r="EX25" s="20"/>
      <c r="EY25" s="20"/>
      <c r="EZ25" s="20"/>
      <c r="FA25" s="20"/>
      <c r="FB25" s="12">
        <v>2</v>
      </c>
      <c r="FC25" s="113"/>
      <c r="FD25" s="405"/>
      <c r="FE25" s="20"/>
      <c r="FF25" s="20"/>
      <c r="FG25" s="20"/>
      <c r="FH25" s="20"/>
      <c r="FI25" s="20"/>
      <c r="FJ25" s="20"/>
      <c r="FK25" s="20"/>
      <c r="FL25" s="20"/>
      <c r="FM25" s="12">
        <v>2</v>
      </c>
      <c r="FN25" s="113"/>
      <c r="FO25" s="405"/>
      <c r="FP25" s="20"/>
      <c r="FQ25" s="20"/>
      <c r="FR25" s="20"/>
      <c r="FS25" s="20"/>
      <c r="FT25" s="20"/>
      <c r="FU25" s="20"/>
      <c r="FV25" s="20"/>
      <c r="FW25" s="20"/>
      <c r="FX25" s="12">
        <v>3</v>
      </c>
      <c r="FY25" s="113"/>
    </row>
    <row r="26" spans="1:362" ht="18.75" customHeight="1" x14ac:dyDescent="0.25">
      <c r="A26" s="1504">
        <v>1</v>
      </c>
      <c r="B26" s="1504" t="s">
        <v>755</v>
      </c>
      <c r="C26" s="1504" t="s">
        <v>934</v>
      </c>
      <c r="D26" s="1505" t="s">
        <v>935</v>
      </c>
      <c r="E26" s="1506" t="s">
        <v>936</v>
      </c>
      <c r="F26" s="84" t="s">
        <v>937</v>
      </c>
      <c r="G26" s="85" t="s">
        <v>938</v>
      </c>
      <c r="H26" s="32" t="s">
        <v>28</v>
      </c>
      <c r="I26" s="127" t="s">
        <v>939</v>
      </c>
      <c r="J26" s="128"/>
      <c r="K26" s="129"/>
      <c r="L26" s="15" t="str">
        <f>IF(J26&gt;=8.5,"A",IF(J26&gt;=8,"B+",IF(J26&gt;=7,"B",IF(J26&gt;=6.5,"C+",IF(J26&gt;=5.5,"C",IF(J26&gt;=5,"D+",IF(J26&gt;=4,"D","F")))))))</f>
        <v>F</v>
      </c>
      <c r="M26" s="16">
        <f>IF(L26="A",4,IF(L26="B+",3.5,IF(L26="B",3,IF(L26="C+",2.5,IF(L26="C",2,IF(L26="D+",1.5,IF(L26="D",1,0)))))))</f>
        <v>0</v>
      </c>
      <c r="N26" s="207" t="str">
        <f>TEXT(M26,"0.0")</f>
        <v>0.0</v>
      </c>
      <c r="O26" s="128"/>
      <c r="P26" s="129"/>
      <c r="Q26" s="15" t="str">
        <f>IF(O26&gt;=8.5,"A",IF(O26&gt;=8,"B+",IF(O26&gt;=7,"B",IF(O26&gt;=6.5,"C+",IF(O26&gt;=5.5,"C",IF(O26&gt;=5,"D+",IF(O26&gt;=4,"D","F")))))))</f>
        <v>F</v>
      </c>
      <c r="R26" s="16">
        <f>IF(Q26="A",4,IF(Q26="B+",3.5,IF(Q26="B",3,IF(Q26="C+",2.5,IF(Q26="C",2,IF(Q26="D+",1.5,IF(Q26="D",1,0)))))))</f>
        <v>0</v>
      </c>
      <c r="S26" s="207" t="str">
        <f>TEXT(R26,"0.0")</f>
        <v>0.0</v>
      </c>
      <c r="T26" s="295">
        <v>0</v>
      </c>
      <c r="U26" s="13"/>
      <c r="V26" s="14"/>
      <c r="W26" s="40">
        <f t="shared" si="236"/>
        <v>0</v>
      </c>
      <c r="X26" s="41">
        <f t="shared" si="237"/>
        <v>0</v>
      </c>
      <c r="Y26" s="99"/>
      <c r="Z26" s="15" t="str">
        <f t="shared" si="238"/>
        <v>F</v>
      </c>
      <c r="AA26" s="16">
        <f t="shared" si="239"/>
        <v>0</v>
      </c>
      <c r="AB26" s="16" t="str">
        <f t="shared" si="240"/>
        <v>0.0</v>
      </c>
      <c r="AC26" s="18">
        <v>3</v>
      </c>
      <c r="AD26" s="310"/>
      <c r="AE26" s="129"/>
      <c r="AF26" s="13"/>
      <c r="AG26" s="14"/>
      <c r="AH26" s="40">
        <f t="shared" si="241"/>
        <v>0</v>
      </c>
      <c r="AI26" s="41">
        <f t="shared" si="242"/>
        <v>0</v>
      </c>
      <c r="AJ26" s="99"/>
      <c r="AK26" s="15" t="str">
        <f t="shared" si="243"/>
        <v>F</v>
      </c>
      <c r="AL26" s="16">
        <f t="shared" si="244"/>
        <v>0</v>
      </c>
      <c r="AM26" s="16" t="str">
        <f t="shared" si="245"/>
        <v>0.0</v>
      </c>
      <c r="AN26" s="18">
        <v>3</v>
      </c>
      <c r="AO26" s="117"/>
      <c r="AP26" s="114"/>
      <c r="AQ26" s="13"/>
      <c r="AR26" s="14"/>
      <c r="AS26" s="40">
        <f t="shared" si="246"/>
        <v>0</v>
      </c>
      <c r="AT26" s="41">
        <f t="shared" si="247"/>
        <v>0</v>
      </c>
      <c r="AU26" s="99"/>
      <c r="AV26" s="15" t="str">
        <f t="shared" si="248"/>
        <v>F</v>
      </c>
      <c r="AW26" s="16">
        <f t="shared" si="249"/>
        <v>0</v>
      </c>
      <c r="AX26" s="16" t="str">
        <f t="shared" si="250"/>
        <v>0.0</v>
      </c>
      <c r="AY26" s="18">
        <v>4</v>
      </c>
      <c r="AZ26" s="111"/>
      <c r="BA26" s="243"/>
      <c r="BB26" s="244"/>
      <c r="BC26" s="244"/>
      <c r="BD26" s="6">
        <f t="shared" si="251"/>
        <v>0</v>
      </c>
      <c r="BE26" s="7">
        <f t="shared" si="252"/>
        <v>0</v>
      </c>
      <c r="BF26" s="104"/>
      <c r="BG26" s="10" t="str">
        <f t="shared" si="253"/>
        <v>F</v>
      </c>
      <c r="BH26" s="8">
        <f t="shared" si="254"/>
        <v>0</v>
      </c>
      <c r="BI26" s="8" t="str">
        <f t="shared" si="255"/>
        <v>0.0</v>
      </c>
      <c r="BJ26" s="12"/>
      <c r="BK26" s="110"/>
      <c r="BL26" s="316"/>
      <c r="BM26" s="334"/>
      <c r="BN26" s="334"/>
      <c r="BO26" s="6">
        <f t="shared" si="256"/>
        <v>0</v>
      </c>
      <c r="BP26" s="7">
        <f t="shared" si="257"/>
        <v>0</v>
      </c>
      <c r="BQ26" s="104"/>
      <c r="BR26" s="10" t="str">
        <f t="shared" si="258"/>
        <v>F</v>
      </c>
      <c r="BS26" s="8">
        <f t="shared" si="259"/>
        <v>0</v>
      </c>
      <c r="BT26" s="8" t="str">
        <f t="shared" si="260"/>
        <v>0.0</v>
      </c>
      <c r="BU26" s="12">
        <v>3</v>
      </c>
      <c r="BV26" s="112"/>
      <c r="BW26" s="243"/>
      <c r="BX26" s="334"/>
      <c r="BY26" s="334"/>
      <c r="BZ26" s="6">
        <f t="shared" si="261"/>
        <v>0</v>
      </c>
      <c r="CA26" s="7">
        <f t="shared" si="262"/>
        <v>0</v>
      </c>
      <c r="CB26" s="104"/>
      <c r="CC26" s="10" t="str">
        <f t="shared" si="263"/>
        <v>F</v>
      </c>
      <c r="CD26" s="8">
        <f t="shared" si="264"/>
        <v>0</v>
      </c>
      <c r="CE26" s="8" t="str">
        <f t="shared" si="265"/>
        <v>0.0</v>
      </c>
      <c r="CF26" s="12">
        <v>2</v>
      </c>
      <c r="CG26" s="110"/>
      <c r="CH26" s="322"/>
      <c r="CI26" s="321"/>
      <c r="CJ26" s="321"/>
      <c r="CK26" s="40">
        <f t="shared" si="266"/>
        <v>0</v>
      </c>
      <c r="CL26" s="41">
        <f t="shared" si="267"/>
        <v>0</v>
      </c>
      <c r="CM26" s="99"/>
      <c r="CN26" s="15" t="str">
        <f t="shared" si="268"/>
        <v>F</v>
      </c>
      <c r="CO26" s="16">
        <f t="shared" si="269"/>
        <v>0</v>
      </c>
      <c r="CP26" s="16" t="str">
        <f t="shared" si="270"/>
        <v>0.0</v>
      </c>
      <c r="CQ26" s="18">
        <v>2</v>
      </c>
      <c r="CR26" s="117"/>
      <c r="CS26" s="353">
        <f t="shared" si="271"/>
        <v>17</v>
      </c>
      <c r="CT26" s="354">
        <f t="shared" si="272"/>
        <v>0</v>
      </c>
      <c r="CU26" s="355" t="str">
        <f t="shared" si="273"/>
        <v>0.00</v>
      </c>
      <c r="CV26" s="356" t="str">
        <f t="shared" si="274"/>
        <v>Cảnh báo KQHT</v>
      </c>
      <c r="CW26" s="357">
        <f t="shared" si="275"/>
        <v>0</v>
      </c>
      <c r="CX26" s="358" t="e">
        <f t="shared" si="276"/>
        <v>#DIV/0!</v>
      </c>
      <c r="CY26" s="356" t="e">
        <f t="shared" si="277"/>
        <v>#DIV/0!</v>
      </c>
      <c r="CZ26" s="359"/>
    </row>
    <row r="27" spans="1:362" ht="18.75" customHeight="1" x14ac:dyDescent="0.25">
      <c r="A27" s="1495">
        <v>13</v>
      </c>
      <c r="B27" s="1495" t="s">
        <v>755</v>
      </c>
      <c r="C27" s="1495" t="s">
        <v>940</v>
      </c>
      <c r="D27" s="1496" t="s">
        <v>941</v>
      </c>
      <c r="E27" s="1507" t="s">
        <v>400</v>
      </c>
      <c r="F27" s="87" t="s">
        <v>445</v>
      </c>
      <c r="G27" s="88" t="s">
        <v>942</v>
      </c>
      <c r="H27" s="33" t="s">
        <v>28</v>
      </c>
      <c r="I27" s="122" t="s">
        <v>943</v>
      </c>
      <c r="J27" s="126"/>
      <c r="K27" s="277"/>
      <c r="L27" s="10" t="str">
        <f>IF(J27&gt;=8.5,"A",IF(J27&gt;=8,"B+",IF(J27&gt;=7,"B",IF(J27&gt;=6.5,"C+",IF(J27&gt;=5.5,"C",IF(J27&gt;=5,"D+",IF(J27&gt;=4,"D","F")))))))</f>
        <v>F</v>
      </c>
      <c r="M27" s="8">
        <f>IF(L27="A",4,IF(L27="B+",3.5,IF(L27="B",3,IF(L27="C+",2.5,IF(L27="C",2,IF(L27="D+",1.5,IF(L27="D",1,0)))))))</f>
        <v>0</v>
      </c>
      <c r="N27" s="207" t="str">
        <f>TEXT(M27,"0.0")</f>
        <v>0.0</v>
      </c>
      <c r="O27" s="126"/>
      <c r="P27" s="277"/>
      <c r="Q27" s="10" t="str">
        <f>IF(O27&gt;=8.5,"A",IF(O27&gt;=8,"B+",IF(O27&gt;=7,"B",IF(O27&gt;=6.5,"C+",IF(O27&gt;=5.5,"C",IF(O27&gt;=5,"D+",IF(O27&gt;=4,"D","F")))))))</f>
        <v>F</v>
      </c>
      <c r="R27" s="8">
        <f>IF(Q27="A",4,IF(Q27="B+",3.5,IF(Q27="B",3,IF(Q27="C+",2.5,IF(Q27="C",2,IF(Q27="D+",1.5,IF(Q27="D",1,0)))))))</f>
        <v>0</v>
      </c>
      <c r="S27" s="207" t="str">
        <f>TEXT(R27,"0.0")</f>
        <v>0.0</v>
      </c>
      <c r="T27" s="249">
        <v>1</v>
      </c>
      <c r="U27" s="4"/>
      <c r="V27" s="5"/>
      <c r="W27" s="6">
        <f t="shared" si="236"/>
        <v>0.4</v>
      </c>
      <c r="X27" s="7">
        <f t="shared" si="237"/>
        <v>0.4</v>
      </c>
      <c r="Y27" s="104"/>
      <c r="Z27" s="10" t="str">
        <f t="shared" si="238"/>
        <v>F</v>
      </c>
      <c r="AA27" s="8">
        <f t="shared" si="239"/>
        <v>0</v>
      </c>
      <c r="AB27" s="8" t="str">
        <f t="shared" si="240"/>
        <v>0.0</v>
      </c>
      <c r="AC27" s="12">
        <v>3</v>
      </c>
      <c r="AD27" s="311"/>
      <c r="AE27" s="249"/>
      <c r="AF27" s="4"/>
      <c r="AG27" s="5"/>
      <c r="AH27" s="6">
        <f t="shared" si="241"/>
        <v>0</v>
      </c>
      <c r="AI27" s="7">
        <f t="shared" si="242"/>
        <v>0</v>
      </c>
      <c r="AJ27" s="104"/>
      <c r="AK27" s="10" t="str">
        <f t="shared" si="243"/>
        <v>F</v>
      </c>
      <c r="AL27" s="8">
        <f t="shared" si="244"/>
        <v>0</v>
      </c>
      <c r="AM27" s="8" t="str">
        <f t="shared" si="245"/>
        <v>0.0</v>
      </c>
      <c r="AN27" s="12">
        <v>3</v>
      </c>
      <c r="AO27" s="110"/>
      <c r="AP27" s="115"/>
      <c r="AQ27" s="4"/>
      <c r="AR27" s="5"/>
      <c r="AS27" s="6">
        <f t="shared" si="246"/>
        <v>0</v>
      </c>
      <c r="AT27" s="7">
        <f t="shared" si="247"/>
        <v>0</v>
      </c>
      <c r="AU27" s="104"/>
      <c r="AV27" s="10" t="str">
        <f t="shared" si="248"/>
        <v>F</v>
      </c>
      <c r="AW27" s="8">
        <f t="shared" si="249"/>
        <v>0</v>
      </c>
      <c r="AX27" s="8" t="str">
        <f t="shared" si="250"/>
        <v>0.0</v>
      </c>
      <c r="AY27" s="12">
        <v>4</v>
      </c>
      <c r="AZ27" s="112"/>
      <c r="BA27" s="248">
        <v>0</v>
      </c>
      <c r="BB27" s="244"/>
      <c r="BC27" s="244"/>
      <c r="BD27" s="6">
        <f t="shared" si="251"/>
        <v>0</v>
      </c>
      <c r="BE27" s="7">
        <f t="shared" si="252"/>
        <v>0</v>
      </c>
      <c r="BF27" s="104"/>
      <c r="BG27" s="10" t="str">
        <f t="shared" si="253"/>
        <v>F</v>
      </c>
      <c r="BH27" s="8">
        <f t="shared" si="254"/>
        <v>0</v>
      </c>
      <c r="BI27" s="8" t="str">
        <f t="shared" si="255"/>
        <v>0.0</v>
      </c>
      <c r="BJ27" s="12">
        <v>2</v>
      </c>
      <c r="BK27" s="110"/>
      <c r="BL27" s="316"/>
      <c r="BM27" s="334"/>
      <c r="BN27" s="334"/>
      <c r="BO27" s="6">
        <f t="shared" si="256"/>
        <v>0</v>
      </c>
      <c r="BP27" s="7">
        <f t="shared" si="257"/>
        <v>0</v>
      </c>
      <c r="BQ27" s="104"/>
      <c r="BR27" s="10" t="str">
        <f t="shared" si="258"/>
        <v>F</v>
      </c>
      <c r="BS27" s="8">
        <f t="shared" si="259"/>
        <v>0</v>
      </c>
      <c r="BT27" s="8" t="str">
        <f t="shared" si="260"/>
        <v>0.0</v>
      </c>
      <c r="BU27" s="12">
        <v>3</v>
      </c>
      <c r="BV27" s="112"/>
      <c r="BW27" s="243"/>
      <c r="BX27" s="334"/>
      <c r="BY27" s="334"/>
      <c r="BZ27" s="6">
        <f t="shared" si="261"/>
        <v>0</v>
      </c>
      <c r="CA27" s="7">
        <f t="shared" si="262"/>
        <v>0</v>
      </c>
      <c r="CB27" s="104"/>
      <c r="CC27" s="10" t="str">
        <f t="shared" si="263"/>
        <v>F</v>
      </c>
      <c r="CD27" s="8">
        <f t="shared" si="264"/>
        <v>0</v>
      </c>
      <c r="CE27" s="8" t="str">
        <f t="shared" si="265"/>
        <v>0.0</v>
      </c>
      <c r="CF27" s="12">
        <v>2</v>
      </c>
      <c r="CG27" s="110"/>
      <c r="CH27" s="248"/>
      <c r="CI27" s="334"/>
      <c r="CJ27" s="334"/>
      <c r="CK27" s="6">
        <f t="shared" si="266"/>
        <v>0</v>
      </c>
      <c r="CL27" s="7">
        <f t="shared" si="267"/>
        <v>0</v>
      </c>
      <c r="CM27" s="104"/>
      <c r="CN27" s="10" t="str">
        <f t="shared" si="268"/>
        <v>F</v>
      </c>
      <c r="CO27" s="8">
        <f t="shared" si="269"/>
        <v>0</v>
      </c>
      <c r="CP27" s="8" t="str">
        <f t="shared" si="270"/>
        <v>0.0</v>
      </c>
      <c r="CQ27" s="12">
        <v>2</v>
      </c>
      <c r="CR27" s="110"/>
      <c r="CS27" s="353">
        <f t="shared" si="271"/>
        <v>19</v>
      </c>
      <c r="CT27" s="354">
        <f t="shared" si="272"/>
        <v>0</v>
      </c>
      <c r="CU27" s="355" t="str">
        <f t="shared" si="273"/>
        <v>0.00</v>
      </c>
      <c r="CV27" s="356" t="str">
        <f t="shared" si="274"/>
        <v>Cảnh báo KQHT</v>
      </c>
      <c r="CW27" s="357">
        <f t="shared" si="275"/>
        <v>0</v>
      </c>
      <c r="CX27" s="358" t="e">
        <f t="shared" si="276"/>
        <v>#DIV/0!</v>
      </c>
      <c r="CY27" s="356" t="e">
        <f t="shared" si="277"/>
        <v>#DIV/0!</v>
      </c>
    </row>
    <row r="28" spans="1:362" ht="18.75" customHeight="1" x14ac:dyDescent="0.25">
      <c r="A28" s="1495">
        <v>16</v>
      </c>
      <c r="B28" s="1495" t="s">
        <v>755</v>
      </c>
      <c r="C28" s="1495" t="s">
        <v>944</v>
      </c>
      <c r="D28" s="1496" t="s">
        <v>945</v>
      </c>
      <c r="E28" s="1507" t="s">
        <v>946</v>
      </c>
      <c r="F28" s="87" t="s">
        <v>445</v>
      </c>
      <c r="G28" s="88" t="s">
        <v>947</v>
      </c>
      <c r="H28" s="33" t="s">
        <v>28</v>
      </c>
      <c r="I28" s="122" t="s">
        <v>948</v>
      </c>
      <c r="J28" s="126"/>
      <c r="K28" s="277"/>
      <c r="L28" s="10" t="str">
        <f>IF(J28&gt;=8.5,"A",IF(J28&gt;=8,"B+",IF(J28&gt;=7,"B",IF(J28&gt;=6.5,"C+",IF(J28&gt;=5.5,"C",IF(J28&gt;=5,"D+",IF(J28&gt;=4,"D","F")))))))</f>
        <v>F</v>
      </c>
      <c r="M28" s="8">
        <f>IF(L28="A",4,IF(L28="B+",3.5,IF(L28="B",3,IF(L28="C+",2.5,IF(L28="C",2,IF(L28="D+",1.5,IF(L28="D",1,0)))))))</f>
        <v>0</v>
      </c>
      <c r="N28" s="207" t="str">
        <f>TEXT(M28,"0.0")</f>
        <v>0.0</v>
      </c>
      <c r="O28" s="126"/>
      <c r="P28" s="277"/>
      <c r="Q28" s="10" t="str">
        <f>IF(O28&gt;=8.5,"A",IF(O28&gt;=8,"B+",IF(O28&gt;=7,"B",IF(O28&gt;=6.5,"C+",IF(O28&gt;=5.5,"C",IF(O28&gt;=5,"D+",IF(O28&gt;=4,"D","F")))))))</f>
        <v>F</v>
      </c>
      <c r="R28" s="8">
        <f>IF(Q28="A",4,IF(Q28="B+",3.5,IF(Q28="B",3,IF(Q28="C+",2.5,IF(Q28="C",2,IF(Q28="D+",1.5,IF(Q28="D",1,0)))))))</f>
        <v>0</v>
      </c>
      <c r="S28" s="207" t="str">
        <f>TEXT(R28,"0.0")</f>
        <v>0.0</v>
      </c>
      <c r="T28" s="249">
        <v>0</v>
      </c>
      <c r="U28" s="4"/>
      <c r="V28" s="5"/>
      <c r="W28" s="6">
        <f t="shared" si="236"/>
        <v>0</v>
      </c>
      <c r="X28" s="7">
        <f t="shared" si="237"/>
        <v>0</v>
      </c>
      <c r="Y28" s="104"/>
      <c r="Z28" s="10" t="str">
        <f t="shared" si="238"/>
        <v>F</v>
      </c>
      <c r="AA28" s="8">
        <f t="shared" si="239"/>
        <v>0</v>
      </c>
      <c r="AB28" s="8" t="str">
        <f t="shared" si="240"/>
        <v>0.0</v>
      </c>
      <c r="AC28" s="12">
        <v>3</v>
      </c>
      <c r="AD28" s="311"/>
      <c r="AE28" s="249"/>
      <c r="AF28" s="4"/>
      <c r="AG28" s="5"/>
      <c r="AH28" s="6">
        <f t="shared" si="241"/>
        <v>0</v>
      </c>
      <c r="AI28" s="7">
        <f t="shared" si="242"/>
        <v>0</v>
      </c>
      <c r="AJ28" s="104"/>
      <c r="AK28" s="10" t="str">
        <f t="shared" si="243"/>
        <v>F</v>
      </c>
      <c r="AL28" s="8">
        <f t="shared" si="244"/>
        <v>0</v>
      </c>
      <c r="AM28" s="8" t="str">
        <f t="shared" si="245"/>
        <v>0.0</v>
      </c>
      <c r="AN28" s="12">
        <v>3</v>
      </c>
      <c r="AO28" s="110"/>
      <c r="AP28" s="115"/>
      <c r="AQ28" s="4"/>
      <c r="AR28" s="5"/>
      <c r="AS28" s="6">
        <f t="shared" si="246"/>
        <v>0</v>
      </c>
      <c r="AT28" s="7">
        <f t="shared" si="247"/>
        <v>0</v>
      </c>
      <c r="AU28" s="104"/>
      <c r="AV28" s="10" t="str">
        <f t="shared" si="248"/>
        <v>F</v>
      </c>
      <c r="AW28" s="8">
        <f t="shared" si="249"/>
        <v>0</v>
      </c>
      <c r="AX28" s="8" t="str">
        <f t="shared" si="250"/>
        <v>0.0</v>
      </c>
      <c r="AY28" s="12">
        <v>4</v>
      </c>
      <c r="AZ28" s="112"/>
      <c r="BA28" s="243">
        <v>0</v>
      </c>
      <c r="BB28" s="244"/>
      <c r="BC28" s="244"/>
      <c r="BD28" s="6">
        <f t="shared" si="251"/>
        <v>0</v>
      </c>
      <c r="BE28" s="7">
        <f t="shared" si="252"/>
        <v>0</v>
      </c>
      <c r="BF28" s="104"/>
      <c r="BG28" s="10" t="str">
        <f t="shared" si="253"/>
        <v>F</v>
      </c>
      <c r="BH28" s="8">
        <f t="shared" si="254"/>
        <v>0</v>
      </c>
      <c r="BI28" s="8" t="str">
        <f t="shared" si="255"/>
        <v>0.0</v>
      </c>
      <c r="BJ28" s="12">
        <v>2</v>
      </c>
      <c r="BK28" s="110"/>
      <c r="BL28" s="316"/>
      <c r="BM28" s="334"/>
      <c r="BN28" s="334"/>
      <c r="BO28" s="6">
        <f t="shared" si="256"/>
        <v>0</v>
      </c>
      <c r="BP28" s="7">
        <f t="shared" si="257"/>
        <v>0</v>
      </c>
      <c r="BQ28" s="104"/>
      <c r="BR28" s="10" t="str">
        <f t="shared" si="258"/>
        <v>F</v>
      </c>
      <c r="BS28" s="8">
        <f t="shared" si="259"/>
        <v>0</v>
      </c>
      <c r="BT28" s="8" t="str">
        <f t="shared" si="260"/>
        <v>0.0</v>
      </c>
      <c r="BU28" s="12">
        <v>3</v>
      </c>
      <c r="BV28" s="112"/>
      <c r="BW28" s="243"/>
      <c r="BX28" s="334"/>
      <c r="BY28" s="334"/>
      <c r="BZ28" s="6">
        <f t="shared" si="261"/>
        <v>0</v>
      </c>
      <c r="CA28" s="7">
        <f t="shared" si="262"/>
        <v>0</v>
      </c>
      <c r="CB28" s="104"/>
      <c r="CC28" s="10" t="str">
        <f t="shared" si="263"/>
        <v>F</v>
      </c>
      <c r="CD28" s="8">
        <f t="shared" si="264"/>
        <v>0</v>
      </c>
      <c r="CE28" s="8" t="str">
        <f t="shared" si="265"/>
        <v>0.0</v>
      </c>
      <c r="CF28" s="12">
        <v>2</v>
      </c>
      <c r="CG28" s="110"/>
      <c r="CH28" s="248"/>
      <c r="CI28" s="334"/>
      <c r="CJ28" s="334"/>
      <c r="CK28" s="6">
        <f t="shared" si="266"/>
        <v>0</v>
      </c>
      <c r="CL28" s="7">
        <f t="shared" si="267"/>
        <v>0</v>
      </c>
      <c r="CM28" s="104"/>
      <c r="CN28" s="10" t="str">
        <f t="shared" si="268"/>
        <v>F</v>
      </c>
      <c r="CO28" s="8">
        <f t="shared" si="269"/>
        <v>0</v>
      </c>
      <c r="CP28" s="8" t="str">
        <f t="shared" si="270"/>
        <v>0.0</v>
      </c>
      <c r="CQ28" s="12">
        <v>2</v>
      </c>
      <c r="CR28" s="110"/>
      <c r="CS28" s="353">
        <f t="shared" si="271"/>
        <v>19</v>
      </c>
      <c r="CT28" s="354">
        <f t="shared" si="272"/>
        <v>0</v>
      </c>
      <c r="CU28" s="355" t="str">
        <f t="shared" si="273"/>
        <v>0.00</v>
      </c>
      <c r="CV28" s="356" t="str">
        <f t="shared" si="274"/>
        <v>Cảnh báo KQHT</v>
      </c>
      <c r="CW28" s="357">
        <f t="shared" si="275"/>
        <v>0</v>
      </c>
      <c r="CX28" s="358" t="e">
        <f t="shared" si="276"/>
        <v>#DIV/0!</v>
      </c>
      <c r="CY28" s="356" t="e">
        <f t="shared" si="277"/>
        <v>#DIV/0!</v>
      </c>
    </row>
  </sheetData>
  <autoFilter ref="A1:OK6"/>
  <conditionalFormatting sqref="KX20 JX20 JO19:JP19 IH19:II19 JZ2:KA22 KZ2:LA22 JX1:KD1 KX1:LD1">
    <cfRule type="cellIs" dxfId="9" priority="9" operator="lessThan">
      <formula>3.95</formula>
    </cfRule>
  </conditionalFormatting>
  <conditionalFormatting sqref="NO2 NO1:NV1 NR2:NS14">
    <cfRule type="cellIs" dxfId="8" priority="2" operator="lessThan">
      <formula>3.95</formula>
    </cfRule>
  </conditionalFormatting>
  <conditionalFormatting sqref="OE1:OG1 OD2:OD6">
    <cfRule type="cellIs" dxfId="7" priority="1" operator="lessThan">
      <formula>3.95</formula>
    </cfRule>
  </conditionalFormatting>
  <pageMargins left="0.27" right="0.2" top="0.75" bottom="0.2" header="0.17" footer="0.18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27"/>
  <sheetViews>
    <sheetView zoomScale="80" zoomScaleNormal="80" workbookViewId="0">
      <pane xSplit="7" ySplit="1" topLeftCell="OF2" activePane="bottomRight" state="frozen"/>
      <selection pane="topRight" activeCell="H1" sqref="H1"/>
      <selection pane="bottomLeft" activeCell="A2" sqref="A2"/>
      <selection pane="bottomRight" activeCell="ON10" sqref="ON10"/>
    </sheetView>
  </sheetViews>
  <sheetFormatPr defaultColWidth="4.42578125" defaultRowHeight="17.25" x14ac:dyDescent="0.25"/>
  <cols>
    <col min="1" max="1" width="6.5703125" style="46" customWidth="1"/>
    <col min="2" max="2" width="10.7109375" style="46" customWidth="1"/>
    <col min="3" max="3" width="16.85546875" style="46" customWidth="1"/>
    <col min="4" max="4" width="23.42578125" style="46" customWidth="1"/>
    <col min="5" max="5" width="9.28515625" style="46" customWidth="1"/>
    <col min="6" max="7" width="14.85546875" style="46" customWidth="1"/>
    <col min="8" max="8" width="8.85546875" style="46" customWidth="1"/>
    <col min="9" max="9" width="26.7109375" style="109" customWidth="1"/>
    <col min="10" max="29" width="4.42578125" style="46"/>
    <col min="30" max="30" width="4.42578125" style="455"/>
    <col min="31" max="40" width="4.42578125" style="46"/>
    <col min="41" max="41" width="4.42578125" style="455"/>
    <col min="42" max="51" width="4.42578125" style="46"/>
    <col min="52" max="52" width="4.42578125" style="455"/>
    <col min="53" max="61" width="4.42578125" style="46"/>
    <col min="62" max="62" width="4.85546875" style="46" bestFit="1" customWidth="1"/>
    <col min="63" max="74" width="4.42578125" style="46"/>
    <col min="75" max="85" width="5" style="46" customWidth="1"/>
    <col min="86" max="96" width="4.42578125" style="46"/>
    <col min="97" max="97" width="5.28515625" style="46" customWidth="1"/>
    <col min="98" max="98" width="5.5703125" style="46" customWidth="1"/>
    <col min="99" max="99" width="6.140625" style="46" customWidth="1"/>
    <col min="100" max="100" width="11.28515625" style="46" customWidth="1"/>
    <col min="101" max="101" width="5.5703125" style="46" customWidth="1"/>
    <col min="102" max="102" width="6.42578125" style="46" customWidth="1"/>
    <col min="103" max="103" width="10" style="46" customWidth="1"/>
    <col min="104" max="104" width="7.28515625" style="46" customWidth="1"/>
    <col min="105" max="126" width="4.7109375" style="46" customWidth="1"/>
    <col min="127" max="148" width="4.5703125" style="46" customWidth="1"/>
    <col min="149" max="170" width="4.28515625" style="46" customWidth="1"/>
    <col min="171" max="171" width="4.140625" style="46" customWidth="1"/>
    <col min="172" max="181" width="4.42578125" style="46"/>
    <col min="182" max="182" width="5.28515625" style="46" customWidth="1"/>
    <col min="183" max="183" width="5.7109375" style="46" customWidth="1"/>
    <col min="184" max="184" width="6.28515625" style="46" customWidth="1"/>
    <col min="185" max="185" width="17" style="46" customWidth="1"/>
    <col min="186" max="187" width="6" style="46" customWidth="1"/>
    <col min="188" max="188" width="7.140625" style="46" customWidth="1"/>
    <col min="189" max="189" width="6.140625" style="46" customWidth="1"/>
    <col min="190" max="190" width="7.140625" style="46" customWidth="1"/>
    <col min="191" max="191" width="7.7109375" style="46" customWidth="1"/>
    <col min="192" max="192" width="9.140625" style="46" customWidth="1"/>
    <col min="193" max="193" width="7.28515625" style="46" customWidth="1"/>
    <col min="194" max="194" width="4.85546875" style="46" customWidth="1"/>
    <col min="195" max="204" width="4.7109375" style="46" customWidth="1"/>
    <col min="205" max="205" width="5" style="46" customWidth="1"/>
    <col min="206" max="226" width="4.7109375" style="46" customWidth="1"/>
    <col min="227" max="248" width="4.85546875" style="46" customWidth="1"/>
    <col min="249" max="249" width="4.28515625" style="46" customWidth="1"/>
    <col min="250" max="259" width="4.5703125" style="46" customWidth="1"/>
    <col min="260" max="260" width="4.85546875" customWidth="1"/>
    <col min="263" max="264" width="4.5703125" bestFit="1" customWidth="1"/>
    <col min="269" max="270" width="4.85546875" bestFit="1" customWidth="1"/>
    <col min="271" max="271" width="4.7109375" customWidth="1"/>
    <col min="280" max="280" width="4.85546875" bestFit="1" customWidth="1"/>
    <col min="281" max="281" width="4.140625" customWidth="1"/>
    <col min="282" max="282" width="4.5703125" bestFit="1" customWidth="1"/>
    <col min="285" max="286" width="4.5703125" bestFit="1" customWidth="1"/>
    <col min="291" max="292" width="4.85546875" bestFit="1" customWidth="1"/>
    <col min="293" max="293" width="5.28515625" customWidth="1"/>
    <col min="294" max="295" width="6.5703125" customWidth="1"/>
    <col min="296" max="296" width="16.7109375" customWidth="1"/>
    <col min="297" max="297" width="5" customWidth="1"/>
    <col min="298" max="298" width="5.7109375" customWidth="1"/>
    <col min="299" max="299" width="6" customWidth="1"/>
    <col min="300" max="302" width="6.42578125" customWidth="1"/>
    <col min="303" max="303" width="7.7109375" customWidth="1"/>
    <col min="304" max="304" width="6.7109375" customWidth="1"/>
    <col min="305" max="305" width="7.7109375" customWidth="1"/>
    <col min="306" max="306" width="16.7109375" customWidth="1"/>
    <col min="307" max="307" width="8.7109375" customWidth="1"/>
    <col min="308" max="308" width="4.28515625" style="46" customWidth="1"/>
    <col min="309" max="318" width="4.5703125" style="46" customWidth="1"/>
    <col min="319" max="319" width="4.42578125" customWidth="1"/>
    <col min="322" max="323" width="4.5703125" bestFit="1" customWidth="1"/>
    <col min="328" max="329" width="4.85546875" bestFit="1" customWidth="1"/>
    <col min="330" max="330" width="4.28515625" customWidth="1"/>
    <col min="333" max="333" width="4.5703125" bestFit="1" customWidth="1"/>
    <col min="340" max="340" width="4.28515625" customWidth="1"/>
    <col min="341" max="341" width="5" customWidth="1"/>
    <col min="344" max="344" width="4.5703125" bestFit="1" customWidth="1"/>
    <col min="352" max="352" width="4.28515625" customWidth="1"/>
    <col min="355" max="355" width="4.5703125" bestFit="1" customWidth="1"/>
    <col min="362" max="362" width="4.85546875" bestFit="1" customWidth="1"/>
    <col min="364" max="364" width="6.28515625" customWidth="1"/>
    <col min="365" max="365" width="6" customWidth="1"/>
    <col min="366" max="366" width="17.28515625" customWidth="1"/>
    <col min="368" max="369" width="5.7109375" customWidth="1"/>
    <col min="371" max="371" width="5.7109375" customWidth="1"/>
    <col min="372" max="372" width="6.85546875" customWidth="1"/>
    <col min="374" max="374" width="6.140625" customWidth="1"/>
    <col min="375" max="375" width="7.85546875" customWidth="1"/>
    <col min="376" max="376" width="10.7109375" customWidth="1"/>
    <col min="377" max="377" width="8.7109375" customWidth="1"/>
    <col min="378" max="378" width="4.85546875" customWidth="1"/>
    <col min="381" max="381" width="4.5703125" bestFit="1" customWidth="1"/>
    <col min="389" max="390" width="4.7109375" customWidth="1"/>
    <col min="401" max="401" width="6.140625" customWidth="1"/>
  </cols>
  <sheetData>
    <row r="1" spans="1:401" ht="141" customHeight="1" x14ac:dyDescent="0.2">
      <c r="A1" s="980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998" t="s">
        <v>1243</v>
      </c>
      <c r="G1" s="980" t="s">
        <v>5</v>
      </c>
      <c r="H1" s="980" t="s">
        <v>6</v>
      </c>
      <c r="I1" s="2" t="s">
        <v>7</v>
      </c>
      <c r="J1" s="142" t="s">
        <v>8</v>
      </c>
      <c r="K1" s="814" t="s">
        <v>1202</v>
      </c>
      <c r="L1" s="9" t="s">
        <v>199</v>
      </c>
      <c r="M1" s="203" t="s">
        <v>200</v>
      </c>
      <c r="N1" s="210" t="s">
        <v>201</v>
      </c>
      <c r="O1" s="141" t="s">
        <v>202</v>
      </c>
      <c r="P1" s="815" t="s">
        <v>1210</v>
      </c>
      <c r="Q1" s="9" t="s">
        <v>203</v>
      </c>
      <c r="R1" s="204" t="s">
        <v>575</v>
      </c>
      <c r="S1" s="211" t="s">
        <v>205</v>
      </c>
      <c r="T1" s="131" t="s">
        <v>206</v>
      </c>
      <c r="U1" s="132" t="s">
        <v>207</v>
      </c>
      <c r="V1" s="132" t="s">
        <v>208</v>
      </c>
      <c r="W1" s="133" t="s">
        <v>209</v>
      </c>
      <c r="X1" s="143" t="s">
        <v>9</v>
      </c>
      <c r="Y1" s="785" t="s">
        <v>212</v>
      </c>
      <c r="Z1" s="144" t="s">
        <v>210</v>
      </c>
      <c r="AA1" s="206" t="s">
        <v>211</v>
      </c>
      <c r="AB1" s="145" t="s">
        <v>212</v>
      </c>
      <c r="AC1" s="137" t="s">
        <v>9</v>
      </c>
      <c r="AD1" s="139" t="s">
        <v>9</v>
      </c>
      <c r="AE1" s="131" t="s">
        <v>206</v>
      </c>
      <c r="AF1" s="132" t="s">
        <v>219</v>
      </c>
      <c r="AG1" s="132" t="s">
        <v>220</v>
      </c>
      <c r="AH1" s="133" t="s">
        <v>221</v>
      </c>
      <c r="AI1" s="143" t="s">
        <v>11</v>
      </c>
      <c r="AJ1" s="787" t="s">
        <v>224</v>
      </c>
      <c r="AK1" s="146" t="s">
        <v>222</v>
      </c>
      <c r="AL1" s="205" t="s">
        <v>223</v>
      </c>
      <c r="AM1" s="147" t="s">
        <v>224</v>
      </c>
      <c r="AN1" s="148" t="s">
        <v>11</v>
      </c>
      <c r="AO1" s="139" t="s">
        <v>11</v>
      </c>
      <c r="AP1" s="131" t="s">
        <v>206</v>
      </c>
      <c r="AQ1" s="132" t="s">
        <v>225</v>
      </c>
      <c r="AR1" s="132" t="s">
        <v>226</v>
      </c>
      <c r="AS1" s="133" t="s">
        <v>227</v>
      </c>
      <c r="AT1" s="143" t="s">
        <v>12</v>
      </c>
      <c r="AU1" s="785" t="s">
        <v>230</v>
      </c>
      <c r="AV1" s="144" t="s">
        <v>228</v>
      </c>
      <c r="AW1" s="206" t="s">
        <v>229</v>
      </c>
      <c r="AX1" s="145" t="s">
        <v>230</v>
      </c>
      <c r="AY1" s="137" t="s">
        <v>12</v>
      </c>
      <c r="AZ1" s="138" t="s">
        <v>12</v>
      </c>
      <c r="BA1" s="149" t="s">
        <v>206</v>
      </c>
      <c r="BB1" s="150" t="s">
        <v>815</v>
      </c>
      <c r="BC1" s="150" t="s">
        <v>816</v>
      </c>
      <c r="BD1" s="151" t="s">
        <v>817</v>
      </c>
      <c r="BE1" s="152" t="s">
        <v>460</v>
      </c>
      <c r="BF1" s="783" t="s">
        <v>820</v>
      </c>
      <c r="BG1" s="153" t="s">
        <v>818</v>
      </c>
      <c r="BH1" s="201" t="s">
        <v>819</v>
      </c>
      <c r="BI1" s="154" t="s">
        <v>820</v>
      </c>
      <c r="BJ1" s="155" t="s">
        <v>821</v>
      </c>
      <c r="BK1" s="156" t="s">
        <v>821</v>
      </c>
      <c r="BL1" s="149" t="s">
        <v>206</v>
      </c>
      <c r="BM1" s="150" t="s">
        <v>822</v>
      </c>
      <c r="BN1" s="150" t="s">
        <v>823</v>
      </c>
      <c r="BO1" s="151" t="s">
        <v>824</v>
      </c>
      <c r="BP1" s="152" t="s">
        <v>746</v>
      </c>
      <c r="BQ1" s="783" t="s">
        <v>827</v>
      </c>
      <c r="BR1" s="153" t="s">
        <v>825</v>
      </c>
      <c r="BS1" s="201" t="s">
        <v>826</v>
      </c>
      <c r="BT1" s="154" t="s">
        <v>827</v>
      </c>
      <c r="BU1" s="155" t="s">
        <v>828</v>
      </c>
      <c r="BV1" s="156" t="s">
        <v>828</v>
      </c>
      <c r="BW1" s="298" t="s">
        <v>206</v>
      </c>
      <c r="BX1" s="299" t="s">
        <v>590</v>
      </c>
      <c r="BY1" s="299" t="s">
        <v>591</v>
      </c>
      <c r="BZ1" s="300" t="s">
        <v>592</v>
      </c>
      <c r="CA1" s="301" t="s">
        <v>747</v>
      </c>
      <c r="CB1" s="710" t="s">
        <v>595</v>
      </c>
      <c r="CC1" s="9" t="s">
        <v>829</v>
      </c>
      <c r="CD1" s="302" t="s">
        <v>594</v>
      </c>
      <c r="CE1" s="302" t="s">
        <v>595</v>
      </c>
      <c r="CF1" s="303" t="s">
        <v>830</v>
      </c>
      <c r="CG1" s="304" t="s">
        <v>830</v>
      </c>
      <c r="CH1" s="298" t="s">
        <v>206</v>
      </c>
      <c r="CI1" s="299" t="s">
        <v>597</v>
      </c>
      <c r="CJ1" s="299" t="s">
        <v>598</v>
      </c>
      <c r="CK1" s="300" t="s">
        <v>599</v>
      </c>
      <c r="CL1" s="301" t="s">
        <v>748</v>
      </c>
      <c r="CM1" s="710" t="s">
        <v>602</v>
      </c>
      <c r="CN1" s="9" t="s">
        <v>831</v>
      </c>
      <c r="CO1" s="302" t="s">
        <v>601</v>
      </c>
      <c r="CP1" s="302" t="s">
        <v>602</v>
      </c>
      <c r="CQ1" s="303" t="s">
        <v>832</v>
      </c>
      <c r="CR1" s="304" t="s">
        <v>832</v>
      </c>
      <c r="CS1" s="347" t="s">
        <v>246</v>
      </c>
      <c r="CT1" s="348" t="s">
        <v>247</v>
      </c>
      <c r="CU1" s="349" t="s">
        <v>248</v>
      </c>
      <c r="CV1" s="350" t="s">
        <v>249</v>
      </c>
      <c r="CW1" s="351" t="s">
        <v>250</v>
      </c>
      <c r="CX1" s="352" t="s">
        <v>251</v>
      </c>
      <c r="CY1" s="350" t="s">
        <v>252</v>
      </c>
      <c r="CZ1" s="350" t="s">
        <v>253</v>
      </c>
      <c r="DA1" s="397" t="s">
        <v>206</v>
      </c>
      <c r="DB1" s="398" t="s">
        <v>833</v>
      </c>
      <c r="DC1" s="398" t="s">
        <v>834</v>
      </c>
      <c r="DD1" s="399" t="s">
        <v>835</v>
      </c>
      <c r="DE1" s="400" t="s">
        <v>749</v>
      </c>
      <c r="DF1" s="795" t="s">
        <v>838</v>
      </c>
      <c r="DG1" s="401" t="s">
        <v>836</v>
      </c>
      <c r="DH1" s="402" t="s">
        <v>837</v>
      </c>
      <c r="DI1" s="402" t="s">
        <v>838</v>
      </c>
      <c r="DJ1" s="403" t="s">
        <v>839</v>
      </c>
      <c r="DK1" s="404" t="s">
        <v>840</v>
      </c>
      <c r="DL1" s="397" t="s">
        <v>206</v>
      </c>
      <c r="DM1" s="398" t="s">
        <v>345</v>
      </c>
      <c r="DN1" s="398" t="s">
        <v>346</v>
      </c>
      <c r="DO1" s="399" t="s">
        <v>347</v>
      </c>
      <c r="DP1" s="400" t="s">
        <v>750</v>
      </c>
      <c r="DQ1" s="795" t="s">
        <v>351</v>
      </c>
      <c r="DR1" s="401" t="s">
        <v>349</v>
      </c>
      <c r="DS1" s="402" t="s">
        <v>350</v>
      </c>
      <c r="DT1" s="402" t="s">
        <v>351</v>
      </c>
      <c r="DU1" s="403" t="s">
        <v>353</v>
      </c>
      <c r="DV1" s="406" t="s">
        <v>352</v>
      </c>
      <c r="DW1" s="397" t="s">
        <v>206</v>
      </c>
      <c r="DX1" s="398" t="s">
        <v>841</v>
      </c>
      <c r="DY1" s="398" t="s">
        <v>842</v>
      </c>
      <c r="DZ1" s="399" t="s">
        <v>843</v>
      </c>
      <c r="EA1" s="400" t="s">
        <v>751</v>
      </c>
      <c r="EB1" s="795" t="s">
        <v>846</v>
      </c>
      <c r="EC1" s="401" t="s">
        <v>844</v>
      </c>
      <c r="ED1" s="402" t="s">
        <v>845</v>
      </c>
      <c r="EE1" s="402" t="s">
        <v>846</v>
      </c>
      <c r="EF1" s="403" t="s">
        <v>847</v>
      </c>
      <c r="EG1" s="404" t="s">
        <v>847</v>
      </c>
      <c r="EH1" s="397" t="s">
        <v>206</v>
      </c>
      <c r="EI1" s="398" t="s">
        <v>848</v>
      </c>
      <c r="EJ1" s="398" t="s">
        <v>849</v>
      </c>
      <c r="EK1" s="399" t="s">
        <v>850</v>
      </c>
      <c r="EL1" s="400" t="s">
        <v>752</v>
      </c>
      <c r="EM1" s="795" t="s">
        <v>853</v>
      </c>
      <c r="EN1" s="401" t="s">
        <v>851</v>
      </c>
      <c r="EO1" s="402" t="s">
        <v>852</v>
      </c>
      <c r="EP1" s="402" t="s">
        <v>853</v>
      </c>
      <c r="EQ1" s="403" t="s">
        <v>854</v>
      </c>
      <c r="ER1" s="406" t="s">
        <v>854</v>
      </c>
      <c r="ES1" s="131" t="s">
        <v>206</v>
      </c>
      <c r="ET1" s="132" t="s">
        <v>254</v>
      </c>
      <c r="EU1" s="132" t="s">
        <v>255</v>
      </c>
      <c r="EV1" s="133" t="s">
        <v>256</v>
      </c>
      <c r="EW1" s="143" t="s">
        <v>15</v>
      </c>
      <c r="EX1" s="787" t="s">
        <v>259</v>
      </c>
      <c r="EY1" s="146" t="s">
        <v>257</v>
      </c>
      <c r="EZ1" s="205" t="s">
        <v>258</v>
      </c>
      <c r="FA1" s="147" t="s">
        <v>259</v>
      </c>
      <c r="FB1" s="148" t="s">
        <v>15</v>
      </c>
      <c r="FC1" s="139" t="s">
        <v>15</v>
      </c>
      <c r="FD1" s="397" t="s">
        <v>206</v>
      </c>
      <c r="FE1" s="398" t="s">
        <v>855</v>
      </c>
      <c r="FF1" s="398" t="s">
        <v>856</v>
      </c>
      <c r="FG1" s="399" t="s">
        <v>857</v>
      </c>
      <c r="FH1" s="400" t="s">
        <v>753</v>
      </c>
      <c r="FI1" s="795" t="s">
        <v>860</v>
      </c>
      <c r="FJ1" s="401" t="s">
        <v>858</v>
      </c>
      <c r="FK1" s="402" t="s">
        <v>859</v>
      </c>
      <c r="FL1" s="402" t="s">
        <v>860</v>
      </c>
      <c r="FM1" s="403" t="s">
        <v>861</v>
      </c>
      <c r="FN1" s="404" t="s">
        <v>861</v>
      </c>
      <c r="FO1" s="397" t="s">
        <v>206</v>
      </c>
      <c r="FP1" s="398" t="s">
        <v>862</v>
      </c>
      <c r="FQ1" s="398" t="s">
        <v>863</v>
      </c>
      <c r="FR1" s="399" t="s">
        <v>864</v>
      </c>
      <c r="FS1" s="400" t="s">
        <v>754</v>
      </c>
      <c r="FT1" s="795" t="s">
        <v>867</v>
      </c>
      <c r="FU1" s="401" t="s">
        <v>865</v>
      </c>
      <c r="FV1" s="402" t="s">
        <v>866</v>
      </c>
      <c r="FW1" s="402" t="s">
        <v>867</v>
      </c>
      <c r="FX1" s="403" t="s">
        <v>868</v>
      </c>
      <c r="FY1" s="406" t="s">
        <v>868</v>
      </c>
      <c r="FZ1" s="368" t="s">
        <v>311</v>
      </c>
      <c r="GA1" s="367" t="s">
        <v>312</v>
      </c>
      <c r="GB1" s="369" t="s">
        <v>313</v>
      </c>
      <c r="GC1" s="390" t="s">
        <v>314</v>
      </c>
      <c r="GD1" s="368" t="s">
        <v>315</v>
      </c>
      <c r="GE1" s="367" t="s">
        <v>316</v>
      </c>
      <c r="GF1" s="522" t="s">
        <v>317</v>
      </c>
      <c r="GG1" s="390" t="s">
        <v>318</v>
      </c>
      <c r="GH1" s="788" t="s">
        <v>1196</v>
      </c>
      <c r="GI1" s="390" t="s">
        <v>319</v>
      </c>
      <c r="GJ1" s="529" t="s">
        <v>320</v>
      </c>
      <c r="GK1" s="523" t="s">
        <v>869</v>
      </c>
      <c r="GL1" s="397" t="s">
        <v>206</v>
      </c>
      <c r="GM1" s="398" t="s">
        <v>870</v>
      </c>
      <c r="GN1" s="398" t="s">
        <v>871</v>
      </c>
      <c r="GO1" s="399" t="s">
        <v>872</v>
      </c>
      <c r="GP1" s="400" t="s">
        <v>873</v>
      </c>
      <c r="GQ1" s="795" t="s">
        <v>876</v>
      </c>
      <c r="GR1" s="401" t="s">
        <v>874</v>
      </c>
      <c r="GS1" s="402" t="s">
        <v>875</v>
      </c>
      <c r="GT1" s="402" t="s">
        <v>876</v>
      </c>
      <c r="GU1" s="403" t="s">
        <v>877</v>
      </c>
      <c r="GV1" s="404" t="s">
        <v>877</v>
      </c>
      <c r="GW1" s="397" t="s">
        <v>206</v>
      </c>
      <c r="GX1" s="398" t="s">
        <v>1181</v>
      </c>
      <c r="GY1" s="398" t="s">
        <v>1182</v>
      </c>
      <c r="GZ1" s="399" t="s">
        <v>1183</v>
      </c>
      <c r="HA1" s="400" t="s">
        <v>1180</v>
      </c>
      <c r="HB1" s="795" t="s">
        <v>1186</v>
      </c>
      <c r="HC1" s="401" t="s">
        <v>1184</v>
      </c>
      <c r="HD1" s="402" t="s">
        <v>1185</v>
      </c>
      <c r="HE1" s="402" t="s">
        <v>1186</v>
      </c>
      <c r="HF1" s="403" t="s">
        <v>1187</v>
      </c>
      <c r="HG1" s="404" t="s">
        <v>1187</v>
      </c>
      <c r="HH1" s="397" t="s">
        <v>206</v>
      </c>
      <c r="HI1" s="398" t="s">
        <v>878</v>
      </c>
      <c r="HJ1" s="398" t="s">
        <v>879</v>
      </c>
      <c r="HK1" s="399" t="s">
        <v>880</v>
      </c>
      <c r="HL1" s="400" t="s">
        <v>881</v>
      </c>
      <c r="HM1" s="795" t="s">
        <v>884</v>
      </c>
      <c r="HN1" s="401" t="s">
        <v>882</v>
      </c>
      <c r="HO1" s="402" t="s">
        <v>883</v>
      </c>
      <c r="HP1" s="402" t="s">
        <v>884</v>
      </c>
      <c r="HQ1" s="403" t="s">
        <v>885</v>
      </c>
      <c r="HR1" s="406" t="s">
        <v>886</v>
      </c>
      <c r="HS1" s="397" t="s">
        <v>206</v>
      </c>
      <c r="HT1" s="398" t="s">
        <v>887</v>
      </c>
      <c r="HU1" s="398" t="s">
        <v>888</v>
      </c>
      <c r="HV1" s="399" t="s">
        <v>889</v>
      </c>
      <c r="HW1" s="400" t="s">
        <v>890</v>
      </c>
      <c r="HX1" s="795" t="s">
        <v>893</v>
      </c>
      <c r="HY1" s="401" t="s">
        <v>891</v>
      </c>
      <c r="HZ1" s="402" t="s">
        <v>892</v>
      </c>
      <c r="IA1" s="402" t="s">
        <v>893</v>
      </c>
      <c r="IB1" s="403" t="s">
        <v>894</v>
      </c>
      <c r="IC1" s="406" t="s">
        <v>894</v>
      </c>
      <c r="ID1" s="397" t="s">
        <v>206</v>
      </c>
      <c r="IE1" s="398" t="s">
        <v>895</v>
      </c>
      <c r="IF1" s="398" t="s">
        <v>896</v>
      </c>
      <c r="IG1" s="399" t="s">
        <v>897</v>
      </c>
      <c r="IH1" s="400" t="s">
        <v>898</v>
      </c>
      <c r="II1" s="795" t="s">
        <v>901</v>
      </c>
      <c r="IJ1" s="401" t="s">
        <v>899</v>
      </c>
      <c r="IK1" s="402" t="s">
        <v>900</v>
      </c>
      <c r="IL1" s="402" t="s">
        <v>901</v>
      </c>
      <c r="IM1" s="403" t="s">
        <v>902</v>
      </c>
      <c r="IN1" s="404" t="s">
        <v>898</v>
      </c>
      <c r="IO1" s="397" t="s">
        <v>206</v>
      </c>
      <c r="IP1" s="398" t="s">
        <v>903</v>
      </c>
      <c r="IQ1" s="398" t="s">
        <v>904</v>
      </c>
      <c r="IR1" s="399" t="s">
        <v>905</v>
      </c>
      <c r="IS1" s="400" t="s">
        <v>906</v>
      </c>
      <c r="IT1" s="795" t="s">
        <v>909</v>
      </c>
      <c r="IU1" s="401" t="s">
        <v>907</v>
      </c>
      <c r="IV1" s="402" t="s">
        <v>908</v>
      </c>
      <c r="IW1" s="402" t="s">
        <v>909</v>
      </c>
      <c r="IX1" s="403" t="s">
        <v>910</v>
      </c>
      <c r="IY1" s="404" t="s">
        <v>911</v>
      </c>
      <c r="IZ1" s="397" t="s">
        <v>206</v>
      </c>
      <c r="JA1" s="398" t="s">
        <v>912</v>
      </c>
      <c r="JB1" s="398" t="s">
        <v>913</v>
      </c>
      <c r="JC1" s="399" t="s">
        <v>914</v>
      </c>
      <c r="JD1" s="400" t="s">
        <v>915</v>
      </c>
      <c r="JE1" s="795" t="s">
        <v>918</v>
      </c>
      <c r="JF1" s="401" t="s">
        <v>916</v>
      </c>
      <c r="JG1" s="402" t="s">
        <v>917</v>
      </c>
      <c r="JH1" s="402" t="s">
        <v>918</v>
      </c>
      <c r="JI1" s="403" t="s">
        <v>919</v>
      </c>
      <c r="JJ1" s="404" t="s">
        <v>920</v>
      </c>
      <c r="JK1" s="298" t="s">
        <v>206</v>
      </c>
      <c r="JL1" s="299" t="s">
        <v>363</v>
      </c>
      <c r="JM1" s="299" t="s">
        <v>364</v>
      </c>
      <c r="JN1" s="300" t="s">
        <v>365</v>
      </c>
      <c r="JO1" s="301" t="s">
        <v>366</v>
      </c>
      <c r="JP1" s="710" t="s">
        <v>369</v>
      </c>
      <c r="JQ1" s="9" t="s">
        <v>367</v>
      </c>
      <c r="JR1" s="302" t="s">
        <v>368</v>
      </c>
      <c r="JS1" s="302" t="s">
        <v>369</v>
      </c>
      <c r="JT1" s="303" t="s">
        <v>370</v>
      </c>
      <c r="JU1" s="304" t="s">
        <v>370</v>
      </c>
      <c r="JV1" s="714" t="s">
        <v>1144</v>
      </c>
      <c r="JW1" s="715" t="s">
        <v>1147</v>
      </c>
      <c r="JX1" s="715" t="s">
        <v>1148</v>
      </c>
      <c r="JY1" s="716" t="s">
        <v>1145</v>
      </c>
      <c r="JZ1" s="717" t="s">
        <v>1633</v>
      </c>
      <c r="KA1" s="798" t="s">
        <v>1634</v>
      </c>
      <c r="KB1" s="718" t="s">
        <v>1150</v>
      </c>
      <c r="KC1" s="719" t="s">
        <v>1151</v>
      </c>
      <c r="KD1" s="719" t="s">
        <v>1146</v>
      </c>
      <c r="KE1" s="720" t="s">
        <v>1152</v>
      </c>
      <c r="KF1" s="731" t="s">
        <v>1152</v>
      </c>
      <c r="KG1" s="748" t="s">
        <v>1161</v>
      </c>
      <c r="KH1" s="749" t="s">
        <v>1162</v>
      </c>
      <c r="KI1" s="750" t="s">
        <v>1163</v>
      </c>
      <c r="KJ1" s="751" t="s">
        <v>1164</v>
      </c>
      <c r="KK1" s="748" t="s">
        <v>1165</v>
      </c>
      <c r="KL1" s="749" t="s">
        <v>1166</v>
      </c>
      <c r="KM1" s="750" t="s">
        <v>1167</v>
      </c>
      <c r="KN1" s="752" t="s">
        <v>1168</v>
      </c>
      <c r="KO1" s="792" t="s">
        <v>1197</v>
      </c>
      <c r="KP1" s="753" t="s">
        <v>1169</v>
      </c>
      <c r="KQ1" s="754" t="s">
        <v>1170</v>
      </c>
      <c r="KR1" s="793" t="s">
        <v>1201</v>
      </c>
      <c r="KS1" s="755" t="s">
        <v>1171</v>
      </c>
      <c r="KT1" s="751" t="s">
        <v>1172</v>
      </c>
      <c r="KU1" s="756" t="s">
        <v>1173</v>
      </c>
      <c r="KV1" s="989" t="s">
        <v>206</v>
      </c>
      <c r="KW1" s="990" t="s">
        <v>1236</v>
      </c>
      <c r="KX1" s="990" t="s">
        <v>1038</v>
      </c>
      <c r="KY1" s="991" t="s">
        <v>1237</v>
      </c>
      <c r="KZ1" s="992" t="s">
        <v>1238</v>
      </c>
      <c r="LA1" s="993" t="s">
        <v>1239</v>
      </c>
      <c r="LB1" s="994" t="s">
        <v>1240</v>
      </c>
      <c r="LC1" s="995" t="s">
        <v>1241</v>
      </c>
      <c r="LD1" s="995" t="s">
        <v>1239</v>
      </c>
      <c r="LE1" s="996" t="s">
        <v>1242</v>
      </c>
      <c r="LF1" s="997" t="s">
        <v>1242</v>
      </c>
      <c r="LG1" s="989" t="s">
        <v>1144</v>
      </c>
      <c r="LH1" s="990" t="s">
        <v>1374</v>
      </c>
      <c r="LI1" s="990" t="s">
        <v>1375</v>
      </c>
      <c r="LJ1" s="991" t="s">
        <v>1376</v>
      </c>
      <c r="LK1" s="992" t="s">
        <v>1377</v>
      </c>
      <c r="LL1" s="993" t="s">
        <v>1378</v>
      </c>
      <c r="LM1" s="994" t="s">
        <v>1379</v>
      </c>
      <c r="LN1" s="995" t="s">
        <v>1380</v>
      </c>
      <c r="LO1" s="995" t="s">
        <v>1378</v>
      </c>
      <c r="LP1" s="996" t="s">
        <v>1381</v>
      </c>
      <c r="LQ1" s="1018" t="s">
        <v>1381</v>
      </c>
      <c r="LR1" s="989" t="s">
        <v>206</v>
      </c>
      <c r="LS1" s="990" t="s">
        <v>1382</v>
      </c>
      <c r="LT1" s="990" t="s">
        <v>1383</v>
      </c>
      <c r="LU1" s="991" t="s">
        <v>1384</v>
      </c>
      <c r="LV1" s="992" t="s">
        <v>1385</v>
      </c>
      <c r="LW1" s="993" t="s">
        <v>1386</v>
      </c>
      <c r="LX1" s="994" t="s">
        <v>1387</v>
      </c>
      <c r="LY1" s="995" t="s">
        <v>1388</v>
      </c>
      <c r="LZ1" s="995" t="s">
        <v>1386</v>
      </c>
      <c r="MA1" s="996" t="s">
        <v>1389</v>
      </c>
      <c r="MB1" s="1018" t="s">
        <v>1389</v>
      </c>
      <c r="MC1" s="298" t="s">
        <v>206</v>
      </c>
      <c r="MD1" s="299" t="s">
        <v>1390</v>
      </c>
      <c r="ME1" s="299" t="s">
        <v>1391</v>
      </c>
      <c r="MF1" s="300" t="s">
        <v>1392</v>
      </c>
      <c r="MG1" s="1468" t="s">
        <v>1393</v>
      </c>
      <c r="MH1" s="710" t="s">
        <v>1394</v>
      </c>
      <c r="MI1" s="9" t="s">
        <v>1395</v>
      </c>
      <c r="MJ1" s="302" t="s">
        <v>1396</v>
      </c>
      <c r="MK1" s="710" t="s">
        <v>1394</v>
      </c>
      <c r="ML1" s="1029" t="s">
        <v>1397</v>
      </c>
      <c r="MM1" s="1028" t="s">
        <v>1397</v>
      </c>
      <c r="MN1" s="298" t="s">
        <v>206</v>
      </c>
      <c r="MO1" s="299" t="s">
        <v>1398</v>
      </c>
      <c r="MP1" s="299" t="s">
        <v>1399</v>
      </c>
      <c r="MQ1" s="300" t="s">
        <v>1400</v>
      </c>
      <c r="MR1" s="1468" t="s">
        <v>1401</v>
      </c>
      <c r="MS1" s="710" t="s">
        <v>1402</v>
      </c>
      <c r="MT1" s="9" t="s">
        <v>1403</v>
      </c>
      <c r="MU1" s="302" t="s">
        <v>1404</v>
      </c>
      <c r="MV1" s="710" t="s">
        <v>1402</v>
      </c>
      <c r="MW1" s="1029" t="s">
        <v>1405</v>
      </c>
      <c r="MX1" s="1028" t="s">
        <v>1405</v>
      </c>
      <c r="MY1" s="748" t="s">
        <v>1532</v>
      </c>
      <c r="MZ1" s="749" t="s">
        <v>1533</v>
      </c>
      <c r="NA1" s="750" t="s">
        <v>1534</v>
      </c>
      <c r="NB1" s="751" t="s">
        <v>1535</v>
      </c>
      <c r="NC1" s="748" t="s">
        <v>1536</v>
      </c>
      <c r="ND1" s="749" t="s">
        <v>1537</v>
      </c>
      <c r="NE1" s="750" t="s">
        <v>1538</v>
      </c>
      <c r="NF1" s="752" t="s">
        <v>1539</v>
      </c>
      <c r="NG1" s="753" t="s">
        <v>1544</v>
      </c>
      <c r="NH1" s="792" t="s">
        <v>1545</v>
      </c>
      <c r="NI1" s="754" t="s">
        <v>1540</v>
      </c>
      <c r="NJ1" s="793" t="s">
        <v>1541</v>
      </c>
      <c r="NK1" s="755" t="s">
        <v>1543</v>
      </c>
      <c r="NL1" s="751" t="s">
        <v>1542</v>
      </c>
      <c r="NM1" s="756" t="s">
        <v>1546</v>
      </c>
      <c r="NN1" s="714" t="s">
        <v>206</v>
      </c>
      <c r="NO1" s="715" t="s">
        <v>1055</v>
      </c>
      <c r="NP1" s="715" t="s">
        <v>1056</v>
      </c>
      <c r="NQ1" s="716" t="s">
        <v>1057</v>
      </c>
      <c r="NR1" s="1469" t="s">
        <v>1569</v>
      </c>
      <c r="NS1" s="798" t="s">
        <v>1566</v>
      </c>
      <c r="NT1" s="718" t="s">
        <v>1570</v>
      </c>
      <c r="NU1" s="719" t="s">
        <v>1567</v>
      </c>
      <c r="NV1" s="719" t="s">
        <v>1566</v>
      </c>
      <c r="NW1" s="720" t="s">
        <v>1568</v>
      </c>
      <c r="NX1" s="1238" t="s">
        <v>1568</v>
      </c>
      <c r="NY1" s="1250" t="s">
        <v>1651</v>
      </c>
      <c r="NZ1" s="1250" t="s">
        <v>1572</v>
      </c>
      <c r="OA1" s="1250" t="s">
        <v>1573</v>
      </c>
      <c r="OB1" s="1250" t="s">
        <v>1574</v>
      </c>
      <c r="OC1" s="1251" t="s">
        <v>1575</v>
      </c>
      <c r="OD1" s="1252" t="s">
        <v>1575</v>
      </c>
      <c r="OE1" s="1253" t="s">
        <v>1576</v>
      </c>
      <c r="OF1" s="1254" t="s">
        <v>1577</v>
      </c>
      <c r="OG1" s="1254" t="s">
        <v>1578</v>
      </c>
      <c r="OH1" s="1255" t="s">
        <v>1579</v>
      </c>
      <c r="OI1" s="1256" t="s">
        <v>1579</v>
      </c>
      <c r="OJ1" s="1509" t="s">
        <v>1631</v>
      </c>
      <c r="OK1" s="1510" t="s">
        <v>1632</v>
      </c>
    </row>
    <row r="2" spans="1:401" ht="22.5" customHeight="1" x14ac:dyDescent="0.25">
      <c r="A2" s="955">
        <v>8</v>
      </c>
      <c r="B2" s="955" t="s">
        <v>755</v>
      </c>
      <c r="C2" s="955" t="s">
        <v>773</v>
      </c>
      <c r="D2" s="956" t="s">
        <v>42</v>
      </c>
      <c r="E2" s="957" t="s">
        <v>43</v>
      </c>
      <c r="F2" s="89"/>
      <c r="G2" s="101" t="s">
        <v>774</v>
      </c>
      <c r="H2" s="273" t="s">
        <v>28</v>
      </c>
      <c r="I2" s="215" t="s">
        <v>535</v>
      </c>
      <c r="J2" s="126">
        <v>6.3</v>
      </c>
      <c r="K2" s="784" t="str">
        <f t="shared" ref="K2:K6" si="0">TEXT(J2,"0.0")</f>
        <v>6.3</v>
      </c>
      <c r="L2" s="540" t="str">
        <f t="shared" ref="L2:L6" si="1">IF(J2&gt;=8.5,"A",IF(J2&gt;=8,"B+",IF(J2&gt;=7,"B",IF(J2&gt;=6.5,"C+",IF(J2&gt;=5.5,"C",IF(J2&gt;=5,"D+",IF(J2&gt;=4,"D","F")))))))</f>
        <v>C</v>
      </c>
      <c r="M2" s="539">
        <f t="shared" ref="M2:M6" si="2">IF(L2="A",4,IF(L2="B+",3.5,IF(L2="B",3,IF(L2="C+",2.5,IF(L2="C",2,IF(L2="D+",1.5,IF(L2="D",1,0)))))))</f>
        <v>2</v>
      </c>
      <c r="N2" s="208" t="str">
        <f t="shared" ref="N2:N6" si="3">TEXT(M2,"0.0")</f>
        <v>2.0</v>
      </c>
      <c r="O2" s="126">
        <v>7</v>
      </c>
      <c r="P2" s="784" t="str">
        <f t="shared" ref="P2:P6" si="4">TEXT(O2,"0.0")</f>
        <v>7.0</v>
      </c>
      <c r="Q2" s="540" t="str">
        <f t="shared" ref="Q2:Q6" si="5">IF(O2&gt;=8.5,"A",IF(O2&gt;=8,"B+",IF(O2&gt;=7,"B",IF(O2&gt;=6.5,"C+",IF(O2&gt;=5.5,"C",IF(O2&gt;=5,"D+",IF(O2&gt;=4,"D","F")))))))</f>
        <v>B</v>
      </c>
      <c r="R2" s="539">
        <f t="shared" ref="R2:R6" si="6">IF(Q2="A",4,IF(Q2="B+",3.5,IF(Q2="B",3,IF(Q2="C+",2.5,IF(Q2="C",2,IF(Q2="D+",1.5,IF(Q2="D",1,0)))))))</f>
        <v>3</v>
      </c>
      <c r="S2" s="208" t="str">
        <f t="shared" ref="S2:S6" si="7">TEXT(R2,"0.0")</f>
        <v>3.0</v>
      </c>
      <c r="T2" s="277">
        <v>7.5</v>
      </c>
      <c r="U2" s="278">
        <v>8</v>
      </c>
      <c r="V2" s="5"/>
      <c r="W2" s="6">
        <f t="shared" ref="W2:W6" si="8">ROUND((T2*0.4+U2*0.6),1)</f>
        <v>7.8</v>
      </c>
      <c r="X2" s="104">
        <f t="shared" ref="X2:X6" si="9">ROUND(MAX((T2*0.4+U2*0.6),(T2*0.4+V2*0.6)),1)</f>
        <v>7.8</v>
      </c>
      <c r="Y2" s="784" t="str">
        <f t="shared" ref="Y2:Y6" si="10">TEXT(X2,"0.0")</f>
        <v>7.8</v>
      </c>
      <c r="Z2" s="540" t="str">
        <f t="shared" ref="Z2:Z6" si="11">IF(X2&gt;=8.5,"A",IF(X2&gt;=8,"B+",IF(X2&gt;=7,"B",IF(X2&gt;=6.5,"C+",IF(X2&gt;=5.5,"C",IF(X2&gt;=5,"D+",IF(X2&gt;=4,"D","F")))))))</f>
        <v>B</v>
      </c>
      <c r="AA2" s="539">
        <f t="shared" ref="AA2:AA6" si="12">IF(Z2="A",4,IF(Z2="B+",3.5,IF(Z2="B",3,IF(Z2="C+",2.5,IF(Z2="C",2,IF(Z2="D+",1.5,IF(Z2="D",1,0)))))))</f>
        <v>3</v>
      </c>
      <c r="AB2" s="539" t="str">
        <f t="shared" ref="AB2:AB6" si="13">TEXT(AA2,"0.0")</f>
        <v>3.0</v>
      </c>
      <c r="AC2" s="12">
        <v>3</v>
      </c>
      <c r="AD2" s="488">
        <v>3</v>
      </c>
      <c r="AE2" s="277">
        <v>5.8</v>
      </c>
      <c r="AF2" s="278">
        <v>5</v>
      </c>
      <c r="AG2" s="39"/>
      <c r="AH2" s="6">
        <f t="shared" ref="AH2:AH6" si="14">ROUND((AE2*0.4+AF2*0.6),1)</f>
        <v>5.3</v>
      </c>
      <c r="AI2" s="104">
        <f t="shared" ref="AI2:AI6" si="15">ROUND(MAX((AE2*0.4+AF2*0.6),(AE2*0.4+AG2*0.6)),1)</f>
        <v>5.3</v>
      </c>
      <c r="AJ2" s="784" t="str">
        <f t="shared" ref="AJ2:AJ6" si="16">TEXT(AI2,"0.0")</f>
        <v>5.3</v>
      </c>
      <c r="AK2" s="540" t="str">
        <f t="shared" ref="AK2:AK6" si="17">IF(AI2&gt;=8.5,"A",IF(AI2&gt;=8,"B+",IF(AI2&gt;=7,"B",IF(AI2&gt;=6.5,"C+",IF(AI2&gt;=5.5,"C",IF(AI2&gt;=5,"D+",IF(AI2&gt;=4,"D","F")))))))</f>
        <v>D+</v>
      </c>
      <c r="AL2" s="539">
        <f t="shared" ref="AL2:AL6" si="18">IF(AK2="A",4,IF(AK2="B+",3.5,IF(AK2="B",3,IF(AK2="C+",2.5,IF(AK2="C",2,IF(AK2="D+",1.5,IF(AK2="D",1,0)))))))</f>
        <v>1.5</v>
      </c>
      <c r="AM2" s="539" t="str">
        <f t="shared" ref="AM2:AM6" si="19">TEXT(AL2,"0.0")</f>
        <v>1.5</v>
      </c>
      <c r="AN2" s="12">
        <v>3</v>
      </c>
      <c r="AO2" s="110">
        <v>3</v>
      </c>
      <c r="AP2" s="126">
        <v>8.6999999999999993</v>
      </c>
      <c r="AQ2" s="278">
        <v>7</v>
      </c>
      <c r="AR2" s="5"/>
      <c r="AS2" s="6">
        <f t="shared" ref="AS2:AS6" si="20">ROUND((AP2*0.4+AQ2*0.6),1)</f>
        <v>7.7</v>
      </c>
      <c r="AT2" s="104">
        <f t="shared" ref="AT2:AT6" si="21">ROUND(MAX((AP2*0.4+AQ2*0.6),(AP2*0.4+AR2*0.6)),1)</f>
        <v>7.7</v>
      </c>
      <c r="AU2" s="784" t="str">
        <f t="shared" ref="AU2:AU6" si="22">TEXT(AT2,"0.0")</f>
        <v>7.7</v>
      </c>
      <c r="AV2" s="540" t="str">
        <f t="shared" ref="AV2:AV6" si="23">IF(AT2&gt;=8.5,"A",IF(AT2&gt;=8,"B+",IF(AT2&gt;=7,"B",IF(AT2&gt;=6.5,"C+",IF(AT2&gt;=5.5,"C",IF(AT2&gt;=5,"D+",IF(AT2&gt;=4,"D","F")))))))</f>
        <v>B</v>
      </c>
      <c r="AW2" s="539">
        <f t="shared" ref="AW2:AW6" si="24">IF(AV2="A",4,IF(AV2="B+",3.5,IF(AV2="B",3,IF(AV2="C+",2.5,IF(AV2="C",2,IF(AV2="D+",1.5,IF(AV2="D",1,0)))))))</f>
        <v>3</v>
      </c>
      <c r="AX2" s="539" t="str">
        <f t="shared" ref="AX2:AX6" si="25">TEXT(AW2,"0.0")</f>
        <v>3.0</v>
      </c>
      <c r="AY2" s="12">
        <v>4</v>
      </c>
      <c r="AZ2" s="112">
        <v>4</v>
      </c>
      <c r="BA2" s="706">
        <v>7.6</v>
      </c>
      <c r="BB2" s="699">
        <v>6</v>
      </c>
      <c r="BC2" s="699"/>
      <c r="BD2" s="6">
        <f t="shared" ref="BD2:BD6" si="26">ROUND((BA2*0.4+BB2*0.6),1)</f>
        <v>6.6</v>
      </c>
      <c r="BE2" s="104">
        <f t="shared" ref="BE2:BE6" si="27">ROUND(MAX((BA2*0.4+BB2*0.6),(BA2*0.4+BC2*0.6)),1)</f>
        <v>6.6</v>
      </c>
      <c r="BF2" s="784" t="str">
        <f t="shared" ref="BF2:BF5" si="28">TEXT(BE2,"0.0")</f>
        <v>6.6</v>
      </c>
      <c r="BG2" s="540" t="str">
        <f t="shared" ref="BG2:BG6" si="29">IF(BE2&gt;=8.5,"A",IF(BE2&gt;=8,"B+",IF(BE2&gt;=7,"B",IF(BE2&gt;=6.5,"C+",IF(BE2&gt;=5.5,"C",IF(BE2&gt;=5,"D+",IF(BE2&gt;=4,"D","F")))))))</f>
        <v>C+</v>
      </c>
      <c r="BH2" s="539">
        <f t="shared" ref="BH2:BH6" si="30">IF(BG2="A",4,IF(BG2="B+",3.5,IF(BG2="B",3,IF(BG2="C+",2.5,IF(BG2="C",2,IF(BG2="D+",1.5,IF(BG2="D",1,0)))))))</f>
        <v>2.5</v>
      </c>
      <c r="BI2" s="539" t="str">
        <f t="shared" ref="BI2:BI6" si="31">TEXT(BH2,"0.0")</f>
        <v>2.5</v>
      </c>
      <c r="BJ2" s="12">
        <v>2</v>
      </c>
      <c r="BK2" s="110">
        <v>2</v>
      </c>
      <c r="BL2" s="316">
        <v>6.7</v>
      </c>
      <c r="BM2" s="420">
        <v>4</v>
      </c>
      <c r="BN2" s="420"/>
      <c r="BO2" s="6">
        <f t="shared" ref="BO2:BO5" si="32">ROUND((BL2*0.4+BM2*0.6),1)</f>
        <v>5.0999999999999996</v>
      </c>
      <c r="BP2" s="104">
        <f t="shared" ref="BP2:BP6" si="33">ROUND(MAX((BL2*0.4+BM2*0.6),(BL2*0.4+BN2*0.6)),1)</f>
        <v>5.0999999999999996</v>
      </c>
      <c r="BQ2" s="784" t="str">
        <f t="shared" ref="BQ2:BQ6" si="34">TEXT(BP2,"0.0")</f>
        <v>5.1</v>
      </c>
      <c r="BR2" s="540" t="str">
        <f t="shared" ref="BR2:BR5" si="35">IF(BP2&gt;=8.5,"A",IF(BP2&gt;=8,"B+",IF(BP2&gt;=7,"B",IF(BP2&gt;=6.5,"C+",IF(BP2&gt;=5.5,"C",IF(BP2&gt;=5,"D+",IF(BP2&gt;=4,"D","F")))))))</f>
        <v>D+</v>
      </c>
      <c r="BS2" s="539">
        <f t="shared" ref="BS2:BS5" si="36">IF(BR2="A",4,IF(BR2="B+",3.5,IF(BR2="B",3,IF(BR2="C+",2.5,IF(BR2="C",2,IF(BR2="D+",1.5,IF(BR2="D",1,0)))))))</f>
        <v>1.5</v>
      </c>
      <c r="BT2" s="539" t="str">
        <f t="shared" ref="BT2:BT5" si="37">TEXT(BS2,"0.0")</f>
        <v>1.5</v>
      </c>
      <c r="BU2" s="12">
        <v>3</v>
      </c>
      <c r="BV2" s="112">
        <v>3</v>
      </c>
      <c r="BW2" s="706">
        <v>7</v>
      </c>
      <c r="BX2" s="420">
        <v>6</v>
      </c>
      <c r="BY2" s="420"/>
      <c r="BZ2" s="6">
        <f t="shared" ref="BZ2:BZ6" si="38">ROUND((BW2*0.4+BX2*0.6),1)</f>
        <v>6.4</v>
      </c>
      <c r="CA2" s="104">
        <f t="shared" ref="CA2:CA6" si="39">ROUND(MAX((BW2*0.4+BX2*0.6),(BW2*0.4+BY2*0.6)),1)</f>
        <v>6.4</v>
      </c>
      <c r="CB2" s="784" t="str">
        <f t="shared" ref="CB2:CB6" si="40">TEXT(CA2,"0.0")</f>
        <v>6.4</v>
      </c>
      <c r="CC2" s="540" t="str">
        <f t="shared" ref="CC2:CC6" si="41">IF(CA2&gt;=8.5,"A",IF(CA2&gt;=8,"B+",IF(CA2&gt;=7,"B",IF(CA2&gt;=6.5,"C+",IF(CA2&gt;=5.5,"C",IF(CA2&gt;=5,"D+",IF(CA2&gt;=4,"D","F")))))))</f>
        <v>C</v>
      </c>
      <c r="CD2" s="539">
        <f t="shared" ref="CD2:CD6" si="42">IF(CC2="A",4,IF(CC2="B+",3.5,IF(CC2="B",3,IF(CC2="C+",2.5,IF(CC2="C",2,IF(CC2="D+",1.5,IF(CC2="D",1,0)))))))</f>
        <v>2</v>
      </c>
      <c r="CE2" s="539" t="str">
        <f t="shared" ref="CE2:CE6" si="43">TEXT(CD2,"0.0")</f>
        <v>2.0</v>
      </c>
      <c r="CF2" s="12">
        <v>2</v>
      </c>
      <c r="CG2" s="110">
        <v>2</v>
      </c>
      <c r="CH2" s="706">
        <v>7.7</v>
      </c>
      <c r="CI2" s="420">
        <v>7</v>
      </c>
      <c r="CJ2" s="420"/>
      <c r="CK2" s="6">
        <f t="shared" ref="CK2:CK6" si="44">ROUND((CH2*0.4+CI2*0.6),1)</f>
        <v>7.3</v>
      </c>
      <c r="CL2" s="104">
        <f t="shared" ref="CL2:CL6" si="45">ROUND(MAX((CH2*0.4+CI2*0.6),(CH2*0.4+CJ2*0.6)),1)</f>
        <v>7.3</v>
      </c>
      <c r="CM2" s="784" t="str">
        <f t="shared" ref="CM2:CM6" si="46">TEXT(CL2,"0.0")</f>
        <v>7.3</v>
      </c>
      <c r="CN2" s="540" t="str">
        <f t="shared" ref="CN2:CN6" si="47">IF(CL2&gt;=8.5,"A",IF(CL2&gt;=8,"B+",IF(CL2&gt;=7,"B",IF(CL2&gt;=6.5,"C+",IF(CL2&gt;=5.5,"C",IF(CL2&gt;=5,"D+",IF(CL2&gt;=4,"D","F")))))))</f>
        <v>B</v>
      </c>
      <c r="CO2" s="539">
        <f t="shared" ref="CO2:CO6" si="48">IF(CN2="A",4,IF(CN2="B+",3.5,IF(CN2="B",3,IF(CN2="C+",2.5,IF(CN2="C",2,IF(CN2="D+",1.5,IF(CN2="D",1,0)))))))</f>
        <v>3</v>
      </c>
      <c r="CP2" s="539" t="str">
        <f t="shared" ref="CP2:CP6" si="49">TEXT(CO2,"0.0")</f>
        <v>3.0</v>
      </c>
      <c r="CQ2" s="12">
        <v>2</v>
      </c>
      <c r="CR2" s="110">
        <v>2</v>
      </c>
      <c r="CS2" s="353">
        <f t="shared" ref="CS2:CS6" si="50">AC2+AN2+AY2+BJ2+BU2+CF2+CQ2</f>
        <v>19</v>
      </c>
      <c r="CT2" s="354">
        <f t="shared" ref="CT2:CT6" si="51">(AA2*AC2+AL2*AN2+AW2*AY2+BH2*BJ2+BS2*BU2+CD2*CF2+CO2*CQ2)/CS2</f>
        <v>2.3684210526315788</v>
      </c>
      <c r="CU2" s="355" t="str">
        <f t="shared" ref="CU2:CU6" si="52">TEXT(CT2,"0.00")</f>
        <v>2.37</v>
      </c>
      <c r="CV2" s="356" t="str">
        <f t="shared" ref="CV2:CV5" si="53">IF(AND(CT2&lt;0.8),"Cảnh báo KQHT","Lên lớp")</f>
        <v>Lên lớp</v>
      </c>
      <c r="CW2" s="357">
        <f t="shared" ref="CW2:CW6" si="54">AD2+AO2+AZ2+BK2+BV2+CG2+CR2</f>
        <v>19</v>
      </c>
      <c r="CX2" s="358">
        <f t="shared" ref="CX2:CX6" si="55" xml:space="preserve"> (AA2*AD2+AL2*AO2+AW2*AZ2+BH2*BK2+BS2*BV2+CD2*CG2+CO2*CR2)/CW2</f>
        <v>2.3684210526315788</v>
      </c>
      <c r="CY2" s="356" t="str">
        <f t="shared" ref="CY2:CY5" si="56">IF(AND(CX2&lt;1.2),"Cảnh báo KQHT","Lên lớp")</f>
        <v>Lên lớp</v>
      </c>
      <c r="DA2" s="706">
        <v>7.9</v>
      </c>
      <c r="DB2" s="699">
        <v>1</v>
      </c>
      <c r="DC2" s="699">
        <v>6</v>
      </c>
      <c r="DD2" s="6">
        <f t="shared" ref="DD2:DD6" si="57">ROUND((DA2*0.4+DB2*0.6),1)</f>
        <v>3.8</v>
      </c>
      <c r="DE2" s="104">
        <f t="shared" ref="DE2:DE6" si="58">ROUND(MAX((DA2*0.4+DB2*0.6),(DA2*0.4+DC2*0.6)),1)</f>
        <v>6.8</v>
      </c>
      <c r="DF2" s="784" t="str">
        <f t="shared" ref="DF2:DF5" si="59">TEXT(DE2,"0.0")</f>
        <v>6.8</v>
      </c>
      <c r="DG2" s="540" t="str">
        <f t="shared" ref="DG2:DG6" si="60">IF(DE2&gt;=8.5,"A",IF(DE2&gt;=8,"B+",IF(DE2&gt;=7,"B",IF(DE2&gt;=6.5,"C+",IF(DE2&gt;=5.5,"C",IF(DE2&gt;=5,"D+",IF(DE2&gt;=4,"D","F")))))))</f>
        <v>C+</v>
      </c>
      <c r="DH2" s="539">
        <f t="shared" ref="DH2:DH6" si="61">IF(DG2="A",4,IF(DG2="B+",3.5,IF(DG2="B",3,IF(DG2="C+",2.5,IF(DG2="C",2,IF(DG2="D+",1.5,IF(DG2="D",1,0)))))))</f>
        <v>2.5</v>
      </c>
      <c r="DI2" s="539" t="str">
        <f t="shared" ref="DI2:DI6" si="62">TEXT(DH2,"0.0")</f>
        <v>2.5</v>
      </c>
      <c r="DJ2" s="12">
        <v>4</v>
      </c>
      <c r="DK2" s="110">
        <v>4</v>
      </c>
      <c r="DL2" s="316">
        <v>5.7</v>
      </c>
      <c r="DM2" s="699">
        <v>6</v>
      </c>
      <c r="DN2" s="699"/>
      <c r="DO2" s="6">
        <f t="shared" ref="DO2:DO6" si="63">ROUND((DL2*0.4+DM2*0.6),1)</f>
        <v>5.9</v>
      </c>
      <c r="DP2" s="104">
        <f t="shared" ref="DP2:DP6" si="64">ROUND(MAX((DL2*0.4+DM2*0.6),(DL2*0.4+DN2*0.6)),1)</f>
        <v>5.9</v>
      </c>
      <c r="DQ2" s="784" t="str">
        <f t="shared" ref="DQ2:DQ6" si="65">TEXT(DP2,"0.0")</f>
        <v>5.9</v>
      </c>
      <c r="DR2" s="540" t="str">
        <f t="shared" ref="DR2:DR6" si="66">IF(DP2&gt;=8.5,"A",IF(DP2&gt;=8,"B+",IF(DP2&gt;=7,"B",IF(DP2&gt;=6.5,"C+",IF(DP2&gt;=5.5,"C",IF(DP2&gt;=5,"D+",IF(DP2&gt;=4,"D","F")))))))</f>
        <v>C</v>
      </c>
      <c r="DS2" s="539">
        <f t="shared" ref="DS2:DS6" si="67">IF(DR2="A",4,IF(DR2="B+",3.5,IF(DR2="B",3,IF(DR2="C+",2.5,IF(DR2="C",2,IF(DR2="D+",1.5,IF(DR2="D",1,0)))))))</f>
        <v>2</v>
      </c>
      <c r="DT2" s="539" t="str">
        <f t="shared" ref="DT2:DT6" si="68">TEXT(DS2,"0.0")</f>
        <v>2.0</v>
      </c>
      <c r="DU2" s="12">
        <v>4</v>
      </c>
      <c r="DV2" s="110">
        <v>4</v>
      </c>
      <c r="DW2" s="706">
        <v>8.1</v>
      </c>
      <c r="DX2" s="699">
        <v>3</v>
      </c>
      <c r="DY2" s="699"/>
      <c r="DZ2" s="6">
        <f t="shared" ref="DZ2:DZ6" si="69">ROUND((DW2*0.4+DX2*0.6),1)</f>
        <v>5</v>
      </c>
      <c r="EA2" s="104">
        <f t="shared" ref="EA2:EA6" si="70">ROUND(MAX((DW2*0.4+DX2*0.6),(DW2*0.4+DY2*0.6)),1)</f>
        <v>5</v>
      </c>
      <c r="EB2" s="784" t="str">
        <f t="shared" ref="EB2:EB6" si="71">TEXT(EA2,"0.0")</f>
        <v>5.0</v>
      </c>
      <c r="EC2" s="540" t="str">
        <f t="shared" ref="EC2:EC6" si="72">IF(EA2&gt;=8.5,"A",IF(EA2&gt;=8,"B+",IF(EA2&gt;=7,"B",IF(EA2&gt;=6.5,"C+",IF(EA2&gt;=5.5,"C",IF(EA2&gt;=5,"D+",IF(EA2&gt;=4,"D","F")))))))</f>
        <v>D+</v>
      </c>
      <c r="ED2" s="539">
        <f t="shared" ref="ED2:ED6" si="73">IF(EC2="A",4,IF(EC2="B+",3.5,IF(EC2="B",3,IF(EC2="C+",2.5,IF(EC2="C",2,IF(EC2="D+",1.5,IF(EC2="D",1,0)))))))</f>
        <v>1.5</v>
      </c>
      <c r="EE2" s="539" t="str">
        <f t="shared" ref="EE2:EE6" si="74">TEXT(ED2,"0.0")</f>
        <v>1.5</v>
      </c>
      <c r="EF2" s="12">
        <v>4</v>
      </c>
      <c r="EG2" s="110">
        <v>4</v>
      </c>
      <c r="EH2" s="706">
        <v>7.2</v>
      </c>
      <c r="EI2" s="699">
        <v>5</v>
      </c>
      <c r="EJ2" s="699"/>
      <c r="EK2" s="6">
        <f t="shared" ref="EK2:EK6" si="75">ROUND((EH2*0.4+EI2*0.6),1)</f>
        <v>5.9</v>
      </c>
      <c r="EL2" s="104">
        <f t="shared" ref="EL2:EL6" si="76">ROUND(MAX((EH2*0.4+EI2*0.6),(EH2*0.4+EJ2*0.6)),1)</f>
        <v>5.9</v>
      </c>
      <c r="EM2" s="784" t="str">
        <f t="shared" ref="EM2:EM6" si="77">TEXT(EL2,"0.0")</f>
        <v>5.9</v>
      </c>
      <c r="EN2" s="540" t="str">
        <f t="shared" ref="EN2:EN6" si="78">IF(EL2&gt;=8.5,"A",IF(EL2&gt;=8,"B+",IF(EL2&gt;=7,"B",IF(EL2&gt;=6.5,"C+",IF(EL2&gt;=5.5,"C",IF(EL2&gt;=5,"D+",IF(EL2&gt;=4,"D","F")))))))</f>
        <v>C</v>
      </c>
      <c r="EO2" s="539">
        <f t="shared" ref="EO2:EO6" si="79">IF(EN2="A",4,IF(EN2="B+",3.5,IF(EN2="B",3,IF(EN2="C+",2.5,IF(EN2="C",2,IF(EN2="D+",1.5,IF(EN2="D",1,0)))))))</f>
        <v>2</v>
      </c>
      <c r="EP2" s="539" t="str">
        <f t="shared" ref="EP2:EP6" si="80">TEXT(EO2,"0.0")</f>
        <v>2.0</v>
      </c>
      <c r="EQ2" s="12">
        <v>3</v>
      </c>
      <c r="ER2" s="110">
        <v>3</v>
      </c>
      <c r="ES2" s="316">
        <v>6.2</v>
      </c>
      <c r="ET2" s="699">
        <v>6</v>
      </c>
      <c r="EU2" s="699"/>
      <c r="EV2" s="6">
        <f t="shared" ref="EV2:EV6" si="81">ROUND((ES2*0.4+ET2*0.6),1)</f>
        <v>6.1</v>
      </c>
      <c r="EW2" s="104">
        <f t="shared" ref="EW2:EW6" si="82">ROUND(MAX((ES2*0.4+ET2*0.6),(ES2*0.4+EU2*0.6)),1)</f>
        <v>6.1</v>
      </c>
      <c r="EX2" s="784" t="str">
        <f t="shared" ref="EX2:EX6" si="83">TEXT(EW2,"0.0")</f>
        <v>6.1</v>
      </c>
      <c r="EY2" s="540" t="str">
        <f t="shared" ref="EY2:EY6" si="84">IF(EW2&gt;=8.5,"A",IF(EW2&gt;=8,"B+",IF(EW2&gt;=7,"B",IF(EW2&gt;=6.5,"C+",IF(EW2&gt;=5.5,"C",IF(EW2&gt;=5,"D+",IF(EW2&gt;=4,"D","F")))))))</f>
        <v>C</v>
      </c>
      <c r="EZ2" s="539">
        <f t="shared" ref="EZ2:EZ6" si="85">IF(EY2="A",4,IF(EY2="B+",3.5,IF(EY2="B",3,IF(EY2="C+",2.5,IF(EY2="C",2,IF(EY2="D+",1.5,IF(EY2="D",1,0)))))))</f>
        <v>2</v>
      </c>
      <c r="FA2" s="539" t="str">
        <f t="shared" ref="FA2:FA6" si="86">TEXT(EZ2,"0.0")</f>
        <v>2.0</v>
      </c>
      <c r="FB2" s="12">
        <v>2</v>
      </c>
      <c r="FC2" s="110">
        <v>2</v>
      </c>
      <c r="FD2" s="316">
        <v>6.4</v>
      </c>
      <c r="FE2" s="699">
        <v>7</v>
      </c>
      <c r="FF2" s="699"/>
      <c r="FG2" s="6">
        <f t="shared" ref="FG2:FG6" si="87">ROUND((FD2*0.4+FE2*0.6),1)</f>
        <v>6.8</v>
      </c>
      <c r="FH2" s="104">
        <f t="shared" ref="FH2:FH6" si="88">ROUND(MAX((FD2*0.4+FE2*0.6),(FD2*0.4+FF2*0.6)),1)</f>
        <v>6.8</v>
      </c>
      <c r="FI2" s="784" t="str">
        <f t="shared" ref="FI2:FI6" si="89">TEXT(FH2,"0.0")</f>
        <v>6.8</v>
      </c>
      <c r="FJ2" s="540" t="str">
        <f t="shared" ref="FJ2:FJ6" si="90">IF(FH2&gt;=8.5,"A",IF(FH2&gt;=8,"B+",IF(FH2&gt;=7,"B",IF(FH2&gt;=6.5,"C+",IF(FH2&gt;=5.5,"C",IF(FH2&gt;=5,"D+",IF(FH2&gt;=4,"D","F")))))))</f>
        <v>C+</v>
      </c>
      <c r="FK2" s="539">
        <f t="shared" ref="FK2:FK6" si="91">IF(FJ2="A",4,IF(FJ2="B+",3.5,IF(FJ2="B",3,IF(FJ2="C+",2.5,IF(FJ2="C",2,IF(FJ2="D+",1.5,IF(FJ2="D",1,0)))))))</f>
        <v>2.5</v>
      </c>
      <c r="FL2" s="539" t="str">
        <f t="shared" ref="FL2:FL6" si="92">TEXT(FK2,"0.0")</f>
        <v>2.5</v>
      </c>
      <c r="FM2" s="12">
        <v>2</v>
      </c>
      <c r="FN2" s="110">
        <v>2</v>
      </c>
      <c r="FO2" s="706">
        <v>7.4</v>
      </c>
      <c r="FP2" s="699">
        <v>4</v>
      </c>
      <c r="FQ2" s="699"/>
      <c r="FR2" s="6">
        <f t="shared" ref="FR2:FR6" si="93">ROUND((FO2*0.4+FP2*0.6),1)</f>
        <v>5.4</v>
      </c>
      <c r="FS2" s="104">
        <f t="shared" ref="FS2:FS6" si="94">ROUND(MAX((FO2*0.4+FP2*0.6),(FO2*0.4+FQ2*0.6)),1)</f>
        <v>5.4</v>
      </c>
      <c r="FT2" s="784" t="str">
        <f t="shared" ref="FT2:FT6" si="95">TEXT(FS2,"0.0")</f>
        <v>5.4</v>
      </c>
      <c r="FU2" s="540" t="str">
        <f t="shared" ref="FU2:FU6" si="96">IF(FS2&gt;=8.5,"A",IF(FS2&gt;=8,"B+",IF(FS2&gt;=7,"B",IF(FS2&gt;=6.5,"C+",IF(FS2&gt;=5.5,"C",IF(FS2&gt;=5,"D+",IF(FS2&gt;=4,"D","F")))))))</f>
        <v>D+</v>
      </c>
      <c r="FV2" s="539">
        <f t="shared" ref="FV2:FV6" si="97">IF(FU2="A",4,IF(FU2="B+",3.5,IF(FU2="B",3,IF(FU2="C+",2.5,IF(FU2="C",2,IF(FU2="D+",1.5,IF(FU2="D",1,0)))))))</f>
        <v>1.5</v>
      </c>
      <c r="FW2" s="539" t="str">
        <f t="shared" ref="FW2:FW6" si="98">TEXT(FV2,"0.0")</f>
        <v>1.5</v>
      </c>
      <c r="FX2" s="12">
        <v>3</v>
      </c>
      <c r="FY2" s="110">
        <v>3</v>
      </c>
      <c r="FZ2" s="365">
        <f t="shared" ref="FZ2:FZ6" si="99">DJ2+DU2+EF2+EQ2+FB2+FM2+FX2</f>
        <v>22</v>
      </c>
      <c r="GA2" s="354">
        <f t="shared" ref="GA2:GA6" si="100">(DH2*DJ2+DS2*DU2+ED2*EF2+EO2*EQ2+EZ2*FB2+FK2*FM2+FV2*FX2)/FZ2</f>
        <v>1.9772727272727273</v>
      </c>
      <c r="GB2" s="355" t="str">
        <f t="shared" ref="GB2:GB6" si="101">TEXT(GA2,"0.00")</f>
        <v>1.98</v>
      </c>
      <c r="GC2" s="699" t="str">
        <f t="shared" ref="GC2:GC6" si="102">IF(AND(GA2&lt;1),"Cảnh báo KQHT","Lên lớp")</f>
        <v>Lên lớp</v>
      </c>
      <c r="GD2" s="559">
        <f t="shared" ref="GD2:GD6" si="103">CS2+FZ2</f>
        <v>41</v>
      </c>
      <c r="GE2" s="354">
        <f t="shared" ref="GE2:GE6" si="104">(CS2*CT2+FZ2*GA2)/GD2</f>
        <v>2.1585365853658538</v>
      </c>
      <c r="GF2" s="355" t="str">
        <f t="shared" ref="GF2:GF6" si="105">TEXT(GE2,"0.00")</f>
        <v>2.16</v>
      </c>
      <c r="GG2" s="675">
        <f t="shared" ref="GG2:GG6" si="106">FY2+FN2+FC2+ER2+EG2+DV2+DK2+CR2+CG2+BV2+BK2+AZ2+AO2+AD2</f>
        <v>41</v>
      </c>
      <c r="GH2" s="789">
        <f t="shared" ref="GH2:GH6" si="107">(FY2*FS2+FN2*FH2+FC2*EW2+ER2*EL2+EG2*EA2+DV2*DP2+DK2*DE2+CR2*CL2+CG2*CA2+BV2*BP2+BK2*BE2+AZ2*AT2+AO2*AI2+AD2*X2)/GG2</f>
        <v>6.2560975609756095</v>
      </c>
      <c r="GI2" s="561">
        <f t="shared" ref="GI2:GI6" si="108">(FY2*FV2+FN2*FK2+FC2*EZ2+ER2*EO2+EG2*ED2+DV2*DS2+DK2*DH2+CR2*CO2+CG2*CD2+BV2*BS2+BK2*BH2+AZ2*AW2+AO2*AL2+AD2*AA2)/GG2</f>
        <v>2.1585365853658538</v>
      </c>
      <c r="GJ2" s="703" t="str">
        <f t="shared" ref="GJ2:GJ6" si="109">IF(AND(GI2&lt;1.2),"Cảnh báo KQHT","Lên lớp")</f>
        <v>Lên lớp</v>
      </c>
      <c r="GK2" s="694"/>
      <c r="GL2" s="706">
        <v>7.8</v>
      </c>
      <c r="GM2" s="420">
        <v>7</v>
      </c>
      <c r="GN2" s="420"/>
      <c r="GO2" s="6">
        <f t="shared" ref="GO2:GO6" si="110">ROUND((GL2*0.4+GM2*0.6),1)</f>
        <v>7.3</v>
      </c>
      <c r="GP2" s="104">
        <f t="shared" ref="GP2:GP6" si="111">ROUND(MAX((GL2*0.4+GM2*0.6),(GL2*0.4+GN2*0.6)),1)</f>
        <v>7.3</v>
      </c>
      <c r="GQ2" s="784" t="str">
        <f t="shared" ref="GQ2:GQ6" si="112">TEXT(GP2,"0.0")</f>
        <v>7.3</v>
      </c>
      <c r="GR2" s="540" t="str">
        <f t="shared" ref="GR2:GR6" si="113">IF(GP2&gt;=8.5,"A",IF(GP2&gt;=8,"B+",IF(GP2&gt;=7,"B",IF(GP2&gt;=6.5,"C+",IF(GP2&gt;=5.5,"C",IF(GP2&gt;=5,"D+",IF(GP2&gt;=4,"D","F")))))))</f>
        <v>B</v>
      </c>
      <c r="GS2" s="539">
        <f t="shared" ref="GS2:GS6" si="114">IF(GR2="A",4,IF(GR2="B+",3.5,IF(GR2="B",3,IF(GR2="C+",2.5,IF(GR2="C",2,IF(GR2="D+",1.5,IF(GR2="D",1,0)))))))</f>
        <v>3</v>
      </c>
      <c r="GT2" s="539" t="str">
        <f t="shared" ref="GT2:GT6" si="115">TEXT(GS2,"0.0")</f>
        <v>3.0</v>
      </c>
      <c r="GU2" s="12">
        <v>3</v>
      </c>
      <c r="GV2" s="820">
        <v>3</v>
      </c>
      <c r="GW2" s="706">
        <v>8</v>
      </c>
      <c r="GX2" s="420">
        <v>8</v>
      </c>
      <c r="GY2" s="420"/>
      <c r="GZ2" s="6">
        <f t="shared" ref="GZ2:GZ6" si="116">ROUND((GW2*0.4+GX2*0.6),1)</f>
        <v>8</v>
      </c>
      <c r="HA2" s="104">
        <f t="shared" ref="HA2:HA6" si="117">ROUND(MAX((GW2*0.4+GX2*0.6),(GW2*0.4+GY2*0.6)),1)</f>
        <v>8</v>
      </c>
      <c r="HB2" s="784" t="str">
        <f t="shared" ref="HB2:HB6" si="118">TEXT(HA2,"0.0")</f>
        <v>8.0</v>
      </c>
      <c r="HC2" s="540" t="str">
        <f>IF(HA2&gt;=8.5,"A",IF(HA2&gt;=8,"B+",IF(HA2&gt;HD5=7,"B",IF(HA2&gt;=6.5,"C+",IF(HA2&gt;=5.5,"C",IF(HA2&gt;=5,"D+",IF(HA2&gt;=4,"D","F")))))))</f>
        <v>B+</v>
      </c>
      <c r="HD2" s="539">
        <f t="shared" ref="HD2:HD6" si="119">IF(HC2="A",4,IF(HC2="B+",3.5,IF(HC2="B",3,IF(HC2="C+",2.5,IF(HC2="C",2,IF(HC2="D+",1.5,IF(HC2="D",1,0)))))))</f>
        <v>3.5</v>
      </c>
      <c r="HE2" s="539" t="str">
        <f t="shared" ref="HE2:HE6" si="120">TEXT(HD2,"0.0")</f>
        <v>3.5</v>
      </c>
      <c r="HF2" s="12">
        <v>3</v>
      </c>
      <c r="HG2" s="110">
        <v>3</v>
      </c>
      <c r="HH2" s="706">
        <v>6.6</v>
      </c>
      <c r="HI2" s="420">
        <v>5</v>
      </c>
      <c r="HJ2" s="864"/>
      <c r="HK2" s="6">
        <f t="shared" ref="HK2:HK6" si="121">ROUND((HH2*0.4+HI2*0.6),1)</f>
        <v>5.6</v>
      </c>
      <c r="HL2" s="104">
        <f t="shared" ref="HL2:HL6" si="122">ROUND(MAX((HH2*0.4+HI2*0.6),(HH2*0.4+HJ2*0.6)),1)</f>
        <v>5.6</v>
      </c>
      <c r="HM2" s="784" t="str">
        <f t="shared" ref="HM2:HM6" si="123">TEXT(HL2,"0.0")</f>
        <v>5.6</v>
      </c>
      <c r="HN2" s="540" t="str">
        <f t="shared" ref="HN2:HN6" si="124">IF(HL2&gt;=8.5,"A",IF(HL2&gt;=8,"B+",IF(HL2&gt;=7,"B",IF(HL2&gt;=6.5,"C+",IF(HL2&gt;=5.5,"C",IF(HL2&gt;=5,"D+",IF(HL2&gt;=4,"D","F")))))))</f>
        <v>C</v>
      </c>
      <c r="HO2" s="539">
        <f t="shared" ref="HO2:HO6" si="125">IF(HN2="A",4,IF(HN2="B+",3.5,IF(HN2="B",3,IF(HN2="C+",2.5,IF(HN2="C",2,IF(HN2="D+",1.5,IF(HN2="D",1,0)))))))</f>
        <v>2</v>
      </c>
      <c r="HP2" s="539" t="str">
        <f t="shared" ref="HP2:HP6" si="126">TEXT(HO2,"0.0")</f>
        <v>2.0</v>
      </c>
      <c r="HQ2" s="868">
        <v>3</v>
      </c>
      <c r="HR2" s="872">
        <v>3</v>
      </c>
      <c r="HS2" s="706">
        <v>5.5</v>
      </c>
      <c r="HT2" s="420">
        <v>6</v>
      </c>
      <c r="HU2" s="420"/>
      <c r="HV2" s="6">
        <f t="shared" ref="HV2:HV6" si="127">ROUND((HS2*0.4+HT2*0.6),1)</f>
        <v>5.8</v>
      </c>
      <c r="HW2" s="104">
        <f t="shared" ref="HW2:HW6" si="128">ROUND(MAX((HS2*0.4+HT2*0.6),(HS2*0.4+HU2*0.6)),1)</f>
        <v>5.8</v>
      </c>
      <c r="HX2" s="784" t="str">
        <f t="shared" ref="HX2:HX6" si="129">TEXT(HW2,"0.0")</f>
        <v>5.8</v>
      </c>
      <c r="HY2" s="540" t="str">
        <f t="shared" ref="HY2:HY6" si="130">IF(HW2&gt;=8.5,"A",IF(HW2&gt;=8,"B+",IF(HW2&gt;=7,"B",IF(HW2&gt;=6.5,"C+",IF(HW2&gt;=5.5,"C",IF(HW2&gt;=5,"D+",IF(HW2&gt;=4,"D","F")))))))</f>
        <v>C</v>
      </c>
      <c r="HZ2" s="539">
        <f t="shared" ref="HZ2:HZ6" si="131">IF(HY2="A",4,IF(HY2="B+",3.5,IF(HY2="B",3,IF(HY2="C+",2.5,IF(HY2="C",2,IF(HY2="D+",1.5,IF(HY2="D",1,0)))))))</f>
        <v>2</v>
      </c>
      <c r="IA2" s="539" t="str">
        <f t="shared" ref="IA2:IA6" si="132">TEXT(HZ2,"0.0")</f>
        <v>2.0</v>
      </c>
      <c r="IB2" s="12">
        <v>1</v>
      </c>
      <c r="IC2" s="824">
        <v>1</v>
      </c>
      <c r="ID2" s="848">
        <v>8</v>
      </c>
      <c r="IE2" s="420">
        <v>8</v>
      </c>
      <c r="IF2" s="420"/>
      <c r="IG2" s="6">
        <f t="shared" ref="IG2:IG6" si="133">ROUND((ID2*0.4+IE2*0.6),1)</f>
        <v>8</v>
      </c>
      <c r="IH2" s="104">
        <f t="shared" ref="IH2:IH6" si="134">ROUND(MAX((ID2*0.4+IE2*0.6),(ID2*0.4+IF2*0.6)),1)</f>
        <v>8</v>
      </c>
      <c r="II2" s="784" t="str">
        <f t="shared" ref="II2:II6" si="135">TEXT(IH2,"0.0")</f>
        <v>8.0</v>
      </c>
      <c r="IJ2" s="540" t="str">
        <f t="shared" ref="IJ2:IJ6" si="136">IF(IH2&gt;=8.5,"A",IF(IH2&gt;=8,"B+",IF(IH2&gt;=7,"B",IF(IH2&gt;=6.5,"C+",IF(IH2&gt;=5.5,"C",IF(IH2&gt;=5,"D+",IF(IH2&gt;=4,"D","F")))))))</f>
        <v>B+</v>
      </c>
      <c r="IK2" s="539">
        <f t="shared" ref="IK2:IK6" si="137">IF(IJ2="A",4,IF(IJ2="B+",3.5,IF(IJ2="B",3,IF(IJ2="C+",2.5,IF(IJ2="C",2,IF(IJ2="D+",1.5,IF(IJ2="D",1,0)))))))</f>
        <v>3.5</v>
      </c>
      <c r="IL2" s="539" t="str">
        <f t="shared" ref="IL2:IL6" si="138">TEXT(IK2,"0.0")</f>
        <v>3.5</v>
      </c>
      <c r="IM2" s="12">
        <v>2</v>
      </c>
      <c r="IN2" s="824">
        <v>2</v>
      </c>
      <c r="IO2" s="316">
        <v>7</v>
      </c>
      <c r="IP2" s="699">
        <v>7</v>
      </c>
      <c r="IQ2" s="699"/>
      <c r="IR2" s="6">
        <f t="shared" ref="IR2:IR6" si="139">ROUND((IO2*0.4+IP2*0.6),1)</f>
        <v>7</v>
      </c>
      <c r="IS2" s="104">
        <f t="shared" ref="IS2:IS6" si="140">ROUND(MAX((IO2*0.4+IP2*0.6),(IO2*0.4+IQ2*0.6)),1)</f>
        <v>7</v>
      </c>
      <c r="IT2" s="784" t="str">
        <f t="shared" ref="IT2:IT6" si="141">TEXT(IS2,"0.0")</f>
        <v>7.0</v>
      </c>
      <c r="IU2" s="540" t="str">
        <f t="shared" ref="IU2:IU6" si="142">IF(IS2&gt;=8.5,"A",IF(IS2&gt;=8,"B+",IF(IS2&gt;=7,"B",IF(IS2&gt;=6.5,"C+",IF(IS2&gt;=5.5,"C",IF(IS2&gt;=5,"D+",IF(IS2&gt;=4,"D","F")))))))</f>
        <v>B</v>
      </c>
      <c r="IV2" s="539">
        <f t="shared" ref="IV2:IV6" si="143">IF(IU2="A",4,IF(IU2="B+",3.5,IF(IU2="B",3,IF(IU2="C+",2.5,IF(IU2="C",2,IF(IU2="D+",1.5,IF(IU2="D",1,0)))))))</f>
        <v>3</v>
      </c>
      <c r="IW2" s="539" t="str">
        <f t="shared" ref="IW2:IW6" si="144">TEXT(IV2,"0.0")</f>
        <v>3.0</v>
      </c>
      <c r="IX2" s="12">
        <v>1</v>
      </c>
      <c r="IY2" s="820">
        <v>1</v>
      </c>
      <c r="IZ2" s="706">
        <v>7.6</v>
      </c>
      <c r="JA2" s="420">
        <v>7</v>
      </c>
      <c r="JB2" s="420"/>
      <c r="JC2" s="6">
        <f t="shared" ref="JC2:JC6" si="145">ROUND((IZ2*0.4+JA2*0.6),1)</f>
        <v>7.2</v>
      </c>
      <c r="JD2" s="104">
        <f t="shared" ref="JD2:JD6" si="146">ROUND(MAX((IZ2*0.4+JA2*0.6),(IZ2*0.4+JB2*0.6)),1)</f>
        <v>7.2</v>
      </c>
      <c r="JE2" s="784" t="str">
        <f t="shared" ref="JE2:JE6" si="147">TEXT(JD2,"0.0")</f>
        <v>7.2</v>
      </c>
      <c r="JF2" s="540" t="str">
        <f t="shared" ref="JF2:JF6" si="148">IF(JD2&gt;=8.5,"A",IF(JD2&gt;=8,"B+",IF(JD2&gt;=7,"B",IF(JD2&gt;=6.5,"C+",IF(JD2&gt;=5.5,"C",IF(JD2&gt;=5,"D+",IF(JD2&gt;=4,"D","F")))))))</f>
        <v>B</v>
      </c>
      <c r="JG2" s="539">
        <f t="shared" ref="JG2:JG6" si="149">IF(JF2="A",4,IF(JF2="B+",3.5,IF(JF2="B",3,IF(JF2="C+",2.5,IF(JF2="C",2,IF(JF2="D+",1.5,IF(JF2="D",1,0)))))))</f>
        <v>3</v>
      </c>
      <c r="JH2" s="539" t="str">
        <f t="shared" ref="JH2:JH6" si="150">TEXT(JG2,"0.0")</f>
        <v>3.0</v>
      </c>
      <c r="JI2" s="12">
        <v>2</v>
      </c>
      <c r="JJ2" s="824">
        <v>2</v>
      </c>
      <c r="JK2" s="706">
        <v>8</v>
      </c>
      <c r="JL2" s="420">
        <v>8</v>
      </c>
      <c r="JM2" s="420"/>
      <c r="JN2" s="6">
        <f t="shared" ref="JN2:JN6" si="151">ROUND((JK2*0.4+JL2*0.6),1)</f>
        <v>8</v>
      </c>
      <c r="JO2" s="104">
        <f t="shared" ref="JO2:JO6" si="152">ROUND(MAX((JK2*0.4+JL2*0.6),(JK2*0.4+JM2*0.6)),1)</f>
        <v>8</v>
      </c>
      <c r="JP2" s="784" t="str">
        <f t="shared" ref="JP2:JP6" si="153">TEXT(JO2,"0.0")</f>
        <v>8.0</v>
      </c>
      <c r="JQ2" s="540" t="str">
        <f t="shared" ref="JQ2:JQ6" si="154">IF(JO2&gt;=8.5,"A",IF(JO2&gt;=8,"B+",IF(JO2&gt;=7,"B",IF(JO2&gt;=6.5,"C+",IF(JO2&gt;=5.5,"C",IF(JO2&gt;=5,"D+",IF(JO2&gt;=4,"D","F")))))))</f>
        <v>B+</v>
      </c>
      <c r="JR2" s="539">
        <f t="shared" ref="JR2:JR6" si="155">IF(JQ2="A",4,IF(JQ2="B+",3.5,IF(JQ2="B",3,IF(JQ2="C+",2.5,IF(JQ2="C",2,IF(JQ2="D+",1.5,IF(JQ2="D",1,0)))))))</f>
        <v>3.5</v>
      </c>
      <c r="JS2" s="539" t="str">
        <f t="shared" ref="JS2:JS6" si="156">TEXT(JR2,"0.0")</f>
        <v>3.5</v>
      </c>
      <c r="JT2" s="12">
        <v>2</v>
      </c>
      <c r="JU2" s="824">
        <v>2</v>
      </c>
      <c r="JV2" s="706">
        <v>7</v>
      </c>
      <c r="JW2" s="297">
        <v>7.3</v>
      </c>
      <c r="JX2" s="420"/>
      <c r="JY2" s="723">
        <f t="shared" ref="JY2:JY6" si="157">ROUND((JV2*0.4+JW2*0.6),1)</f>
        <v>7.2</v>
      </c>
      <c r="JZ2" s="724">
        <f t="shared" ref="JZ2:JZ6" si="158">ROUND(MAX((JV2*0.4+JW2*0.6),(JV2*0.4+JX2*0.6)),1)</f>
        <v>7.2</v>
      </c>
      <c r="KA2" s="799" t="str">
        <f t="shared" ref="KA2:KA6" si="159">TEXT(JZ2,"0.0")</f>
        <v>7.2</v>
      </c>
      <c r="KB2" s="725" t="str">
        <f t="shared" ref="KB2:KB6" si="160">IF(JZ2&gt;=8.5,"A",IF(JZ2&gt;=8,"B+",IF(JZ2&gt;=7,"B",IF(JZ2&gt;=6.5,"C+",IF(JZ2&gt;=5.5,"C",IF(JZ2&gt;=5,"D+",IF(JZ2&gt;=4,"D","F")))))))</f>
        <v>B</v>
      </c>
      <c r="KC2" s="726">
        <f t="shared" ref="KC2:KC6" si="161">IF(KB2="A",4,IF(KB2="B+",3.5,IF(KB2="B",3,IF(KB2="C+",2.5,IF(KB2="C",2,IF(KB2="D+",1.5,IF(KB2="D",1,0)))))))</f>
        <v>3</v>
      </c>
      <c r="KD2" s="726" t="str">
        <f t="shared" ref="KD2:KD6" si="162">TEXT(KC2,"0.0")</f>
        <v>3.0</v>
      </c>
      <c r="KE2" s="729">
        <v>3</v>
      </c>
      <c r="KF2" s="728">
        <v>3</v>
      </c>
      <c r="KG2" s="920">
        <f t="shared" ref="KG2:KG6" si="163">GU2+HF2+HQ2+IB2+IM2+IX2+JI2+JT2+KE2</f>
        <v>20</v>
      </c>
      <c r="KH2" s="922">
        <f t="shared" ref="KH2:KH6" si="164">(GS2*GU2+HD2*HF2+HO2*HQ2+HZ2*IB2+IK2*IM2+IV2*IX2+JG2*JI2+JR2*JT2+KC2*KE2)/KG2</f>
        <v>2.9750000000000001</v>
      </c>
      <c r="KI2" s="924" t="str">
        <f t="shared" ref="KI2:KI6" si="165">TEXT(KH2,"0.00")</f>
        <v>2.98</v>
      </c>
      <c r="KJ2" s="928" t="str">
        <f t="shared" ref="KJ2:KJ6" si="166">IF(AND(KH2&lt;1),"Cảnh báo KQHT","Lên lớp")</f>
        <v>Lên lớp</v>
      </c>
      <c r="KK2" s="931">
        <f t="shared" ref="KK2:KK6" si="167">GD2+KG2</f>
        <v>61</v>
      </c>
      <c r="KL2" s="922">
        <f t="shared" ref="KL2:KL6" si="168">(CS2*CT2+FZ2*GA2+KH2*KG2)/KK2</f>
        <v>2.4262295081967213</v>
      </c>
      <c r="KM2" s="924" t="str">
        <f t="shared" ref="KM2:KM6" si="169">TEXT(KL2,"0.00")</f>
        <v>2.43</v>
      </c>
      <c r="KN2" s="932">
        <f t="shared" ref="KN2:KN6" si="170">GV2+HG2+HR2+IC2+IN2+IY2+JJ2+JU2+KF2</f>
        <v>20</v>
      </c>
      <c r="KO2" s="840">
        <f t="shared" ref="KO2:KO6" si="171" xml:space="preserve"> (KF2*JZ2+JU2*JO2+JJ2*JD2+IY2*IS2+IN2*IH2+IC2*HW2+HR2*HL2+HG2*HA2+GV2*GP2)/KN2</f>
        <v>7.1749999999999998</v>
      </c>
      <c r="KP2" s="933">
        <f t="shared" ref="KP2:KP6" si="172" xml:space="preserve"> (GS2*GV2+HD2*HG2+HO2*HR2+HZ2*IC2+IK2*IN2+IV2*IY2+JG2*JJ2+JR2*JU2+KC2*KF2)/KN2</f>
        <v>2.9750000000000001</v>
      </c>
      <c r="KQ2" s="934">
        <f t="shared" ref="KQ2:KQ6" si="173">GG2+KN2</f>
        <v>61</v>
      </c>
      <c r="KR2" s="935">
        <f t="shared" ref="KR2:KR6" si="174" xml:space="preserve"> (KO2*KN2+GG2*GH2)/KQ2</f>
        <v>6.557377049180328</v>
      </c>
      <c r="KS2" s="936">
        <f t="shared" ref="KS2:KS6" si="175" xml:space="preserve"> (GG2*GI2+KP2*KN2)/KQ2</f>
        <v>2.4262295081967213</v>
      </c>
      <c r="KT2" s="928" t="str">
        <f t="shared" ref="KT2:KT6" si="176">IF(AND(KS2&lt;1.4),"Cảnh báo KQHT","Lên lớp")</f>
        <v>Lên lớp</v>
      </c>
      <c r="KU2" s="712"/>
      <c r="KV2" s="987">
        <v>7.4</v>
      </c>
      <c r="KW2" s="988">
        <v>6</v>
      </c>
      <c r="KX2" s="988"/>
      <c r="KY2" s="163">
        <f t="shared" ref="KY2:KY6" si="177">ROUND((KV2*0.4+KW2*0.6),1)</f>
        <v>6.6</v>
      </c>
      <c r="KZ2" s="164">
        <f t="shared" ref="KZ2:KZ6" si="178">ROUND(MAX((KV2*0.4+KW2*0.6),(KV2*0.4+KX2*0.6)),1)</f>
        <v>6.6</v>
      </c>
      <c r="LA2" s="786" t="str">
        <f t="shared" ref="LA2:LA6" si="179">TEXT(KZ2,"0.0")</f>
        <v>6.6</v>
      </c>
      <c r="LB2" s="158" t="str">
        <f t="shared" ref="LB2:LB6" si="180">IF(KZ2&gt;=8.5,"A",IF(KZ2&gt;=8,"B+",IF(KZ2&gt;=7,"B",IF(KZ2&gt;=6.5,"C+",IF(KZ2&gt;=5.5,"C",IF(KZ2&gt;=5,"D+",IF(KZ2&gt;=4,"D","F")))))))</f>
        <v>C+</v>
      </c>
      <c r="LC2" s="165">
        <f t="shared" ref="LC2:LC6" si="181">IF(LB2="A",4,IF(LB2="B+",3.5,IF(LB2="B",3,IF(LB2="C+",2.5,IF(LB2="C",2,IF(LB2="D+",1.5,IF(LB2="D",1,0)))))))</f>
        <v>2.5</v>
      </c>
      <c r="LD2" s="165" t="str">
        <f t="shared" ref="LD2:LD6" si="182">TEXT(LC2,"0.0")</f>
        <v>2.5</v>
      </c>
      <c r="LE2" s="917">
        <v>2</v>
      </c>
      <c r="LF2" s="820">
        <v>2</v>
      </c>
      <c r="LG2" s="1032">
        <v>6.7</v>
      </c>
      <c r="LH2" s="1033">
        <v>7</v>
      </c>
      <c r="LI2" s="1033"/>
      <c r="LJ2" s="1021">
        <f>ROUND((LG2*0.4+LH2*0.6),1)</f>
        <v>6.9</v>
      </c>
      <c r="LK2" s="1022">
        <f>ROUND(MAX((LG2*0.4+LH2*0.6),(LG2*0.4+LI2*0.6)),1)</f>
        <v>6.9</v>
      </c>
      <c r="LL2" s="1023" t="str">
        <f>TEXT(LK2,"0.0")</f>
        <v>6.9</v>
      </c>
      <c r="LM2" s="1024" t="str">
        <f t="shared" ref="LM2" si="183">IF(LK2&gt;=8.5,"A",IF(LK2&gt;=8,"B+",IF(LK2&gt;=7,"B",IF(LK2&gt;=6.5,"C+",IF(LK2&gt;=5.5,"C",IF(LK2&gt;=5,"D+",IF(LK2&gt;=4,"D","F")))))))</f>
        <v>C+</v>
      </c>
      <c r="LN2" s="1025">
        <f t="shared" ref="LN2" si="184">IF(LM2="A",4,IF(LM2="B+",3.5,IF(LM2="B",3,IF(LM2="C+",2.5,IF(LM2="C",2,IF(LM2="D+",1.5,IF(LM2="D",1,0)))))))</f>
        <v>2.5</v>
      </c>
      <c r="LO2" s="1025" t="str">
        <f t="shared" ref="LO2" si="185">TEXT(LN2,"0.0")</f>
        <v>2.5</v>
      </c>
      <c r="LP2" s="1026">
        <v>1</v>
      </c>
      <c r="LQ2" s="1027">
        <v>1</v>
      </c>
      <c r="LR2" s="1019">
        <v>7</v>
      </c>
      <c r="LS2" s="1020">
        <v>7</v>
      </c>
      <c r="LT2" s="1020"/>
      <c r="LU2" s="1021">
        <f>ROUND((LR2*0.4+LS2*0.6),1)</f>
        <v>7</v>
      </c>
      <c r="LV2" s="1022">
        <f t="shared" ref="LV2" si="186">ROUND(MAX((LR2*0.4+LS2*0.6),(LR2*0.4+LT2*0.6)),1)</f>
        <v>7</v>
      </c>
      <c r="LW2" s="1023" t="str">
        <f t="shared" ref="LW2" si="187">TEXT(LV2,"0.0")</f>
        <v>7.0</v>
      </c>
      <c r="LX2" s="1024" t="str">
        <f t="shared" ref="LX2:LX6" si="188">IF(LV2&gt;=8.5,"A",IF(LV2&gt;=8,"B+",IF(LV2&gt;=7,"B",IF(LV2&gt;=6.5,"C+",IF(LV2&gt;=5.5,"C",IF(LV2&gt;=5,"D+",IF(LV2&gt;=4,"D","F")))))))</f>
        <v>B</v>
      </c>
      <c r="LY2" s="1025">
        <f t="shared" ref="LY2" si="189">IF(LX2="A",4,IF(LX2="B+",3.5,IF(LX2="B",3,IF(LX2="C+",2.5,IF(LX2="C",2,IF(LX2="D+",1.5,IF(LX2="D",1,0)))))))</f>
        <v>3</v>
      </c>
      <c r="LZ2" s="1025" t="str">
        <f t="shared" ref="LZ2" si="190">TEXT(LY2,"0.0")</f>
        <v>3.0</v>
      </c>
      <c r="MA2" s="1026">
        <v>1</v>
      </c>
      <c r="MB2" s="1027">
        <v>1</v>
      </c>
      <c r="MC2" s="706">
        <v>6.8</v>
      </c>
      <c r="MD2" s="297">
        <v>7</v>
      </c>
      <c r="ME2" s="297"/>
      <c r="MF2" s="6">
        <f>ROUND((MC2*0.4+MD2*0.6),1)</f>
        <v>6.9</v>
      </c>
      <c r="MG2" s="104">
        <f>ROUND(MAX((MC2*0.4+MD2*0.6),(MC2*0.4+ME2*0.6)),1)</f>
        <v>6.9</v>
      </c>
      <c r="MH2" s="784" t="str">
        <f>TEXT(MG2,"0.0")</f>
        <v>6.9</v>
      </c>
      <c r="MI2" s="540" t="str">
        <f>IF(MG2&gt;=8.5,"A",IF(MG2&gt;=8,"B+",IF(MG2&gt;=7,"B",IF(MG2&gt;=6.5,"C+",IF(MG2&gt;=5.5,"C",IF(MG2&gt;=5,"D+",IF(MG2&gt;=4,"D","F")))))))</f>
        <v>C+</v>
      </c>
      <c r="MJ2" s="539">
        <f>IF(MI2="A",4,IF(MI2="B+",3.5,IF(MI2="B",3,IF(MI2="C+",2.5,IF(MI2="C",2,IF(MI2="D+",1.5,IF(MI2="D",1,0)))))))</f>
        <v>2.5</v>
      </c>
      <c r="MK2" s="539" t="str">
        <f>TEXT(MJ2,"0.0")</f>
        <v>2.5</v>
      </c>
      <c r="ML2" s="12">
        <v>5</v>
      </c>
      <c r="MM2" s="1030">
        <v>5</v>
      </c>
      <c r="MN2" s="848">
        <v>7</v>
      </c>
      <c r="MO2" s="420">
        <v>7</v>
      </c>
      <c r="MP2" s="1058"/>
      <c r="MQ2" s="6">
        <f>ROUND((MN2*0.4+MO2*0.6),1)</f>
        <v>7</v>
      </c>
      <c r="MR2" s="104">
        <f>ROUND(MAX((MN2*0.4+MO2*0.6),(MN2*0.4+MP2*0.6)),1)</f>
        <v>7</v>
      </c>
      <c r="MS2" s="784" t="str">
        <f>TEXT(MR2,"0.0")</f>
        <v>7.0</v>
      </c>
      <c r="MT2" s="540" t="str">
        <f>IF(MR2&gt;=8.5,"A",IF(MR2&gt;=8,"B+",IF(MR2&gt;=7,"B",IF(MR2&gt;=6.5,"C+",IF(MR2&gt;=5.5,"C",IF(MR2&gt;=5,"D+",IF(MR2&gt;=4,"D","F")))))))</f>
        <v>B</v>
      </c>
      <c r="MU2" s="539">
        <f>IF(MT2="A",4,IF(MT2="B+",3.5,IF(MT2="B",3,IF(MT2="C+",2.5,IF(MT2="C",2,IF(MT2="D+",1.5,IF(MT2="D",1,0)))))))</f>
        <v>3</v>
      </c>
      <c r="MV2" s="539" t="str">
        <f>TEXT(MU2,"0.0")</f>
        <v>3.0</v>
      </c>
      <c r="MW2" s="12">
        <v>5</v>
      </c>
      <c r="MX2" s="1030">
        <v>5</v>
      </c>
      <c r="MY2" s="1069">
        <f>LE2+LP2+MA2+ML2+MW2</f>
        <v>14</v>
      </c>
      <c r="MZ2" s="1070">
        <f>(LC2*LE2+LN2*LP2+LY2*MA2+MJ2*ML2+MW2*MU2)/MY2</f>
        <v>2.7142857142857144</v>
      </c>
      <c r="NA2" s="1071" t="str">
        <f>TEXT(MZ2,"0.00")</f>
        <v>2.71</v>
      </c>
      <c r="NB2" s="1072" t="str">
        <f>IF(AND(MZ2&lt;1),"Cảnh báo KQHT","Lên lớp")</f>
        <v>Lên lớp</v>
      </c>
      <c r="NC2" s="1073">
        <f>KK2+MY2</f>
        <v>75</v>
      </c>
      <c r="ND2" s="1070">
        <f>(CS2*CT2+FZ2*GA2+KG2*KH2+MZ2*MY2)/NC2</f>
        <v>2.48</v>
      </c>
      <c r="NE2" s="1071" t="str">
        <f>TEXT(ND2,"0.00")</f>
        <v>2.48</v>
      </c>
      <c r="NF2" s="1074">
        <f>LF2+LQ2+MB2+ MM2+MX2</f>
        <v>14</v>
      </c>
      <c r="NG2" s="1075">
        <f xml:space="preserve"> (LC2*LF2+LN2*LQ2+LY2*MB2+MJ2*MM2+MU2*MX2)/NF2</f>
        <v>2.7142857142857144</v>
      </c>
      <c r="NH2" s="1075">
        <f xml:space="preserve"> (KZ2*LF2+LK2*LQ2+LV2*MB2+MG2*MM2+MR2*MX2)/NF2</f>
        <v>6.8999999999999995</v>
      </c>
      <c r="NI2" s="1076">
        <f>KQ2+NF2</f>
        <v>75</v>
      </c>
      <c r="NJ2" s="1079">
        <f xml:space="preserve"> (KR2*KQ2+NH2*NF2)/NI2</f>
        <v>6.6213333333333333</v>
      </c>
      <c r="NK2" s="1077">
        <f xml:space="preserve"> (KS2*KQ2+NG2*NF2)/NI2</f>
        <v>2.48</v>
      </c>
      <c r="NL2" s="1072" t="str">
        <f>IF(AND(NK2&lt;1.4),"Cảnh báo KQHT","Lên lớp")</f>
        <v>Lên lớp</v>
      </c>
      <c r="NM2" s="1078"/>
      <c r="NN2" s="1247">
        <v>8.3000000000000007</v>
      </c>
      <c r="NO2" s="1441">
        <v>7</v>
      </c>
      <c r="NP2" s="1274"/>
      <c r="NQ2" s="1240">
        <f>ROUND((NN2*0.4+NO2*0.6),1)</f>
        <v>7.5</v>
      </c>
      <c r="NR2" s="1241">
        <f>ROUND(MAX((NN2*0.4+NO2*0.6),(NN2*0.4+NP2*0.6)),1)</f>
        <v>7.5</v>
      </c>
      <c r="NS2" s="1242" t="str">
        <f>TEXT(NR2,"0.0")</f>
        <v>7.5</v>
      </c>
      <c r="NT2" s="1243" t="str">
        <f>IF(NR2&gt;=8.5,"A",IF(NR2&gt;=8,"B+",IF(NR2&gt;=7,"B",IF(NR2&gt;=6.5,"C+",IF(NR2&gt;=5.5,"C",IF(NR2&gt;=5,"D+",IF(NR2&gt;=4,"D","F")))))))</f>
        <v>B</v>
      </c>
      <c r="NU2" s="1244">
        <f>IF(NT2="A",4,IF(NT2="B+",3.5,IF(NT2="B",3,IF(NT2="C+",2.5,IF(NT2="C",2,IF(NT2="D+",1.5,IF(NT2="D",1,0)))))))</f>
        <v>3</v>
      </c>
      <c r="NV2" s="1244" t="str">
        <f>TEXT(NU2,"0.0")</f>
        <v>3.0</v>
      </c>
      <c r="NW2" s="1245">
        <v>6</v>
      </c>
      <c r="NX2" s="1246">
        <v>6</v>
      </c>
      <c r="NY2" s="1656">
        <v>8.3000000000000007</v>
      </c>
      <c r="NZ2" s="1258">
        <v>8</v>
      </c>
      <c r="OA2" s="1259">
        <f>ROUND((NY2+NZ2)/2,1)</f>
        <v>8.1999999999999993</v>
      </c>
      <c r="OB2" s="1615">
        <v>7.4</v>
      </c>
      <c r="OC2" s="1260">
        <f>ROUND((OA2*0.4+OB2*0.6),1)</f>
        <v>7.7</v>
      </c>
      <c r="OD2" s="1261" t="str">
        <f>TEXT(OC2,"0.0")</f>
        <v>7.7</v>
      </c>
      <c r="OE2" s="1262" t="str">
        <f>IF(OC2&gt;=8.5,"A",IF(OC2&gt;=8,"B+",IF(OC2&gt;=7,"B",IF(OC2&gt;=6.5,"C+",IF(OC2&gt;=5.5,"C",IF(OC2&gt;=5,"D+",IF(OC2&gt;=4,"D","F")))))))</f>
        <v>B</v>
      </c>
      <c r="OF2" s="1263">
        <f>IF(OE2="A",4,IF(OE2="B+",3.5,IF(OE2="B",3,IF(OE2="C+",2.5,IF(OE2="C",2,IF(OE2="D+",1.5,IF(OE2="D",1,0)))))))</f>
        <v>3</v>
      </c>
      <c r="OG2" s="1263" t="str">
        <f>TEXT(OF2,"0.0")</f>
        <v>3.0</v>
      </c>
      <c r="OH2" s="1264">
        <v>5</v>
      </c>
      <c r="OI2" s="1248">
        <v>5</v>
      </c>
      <c r="OJ2" s="1511">
        <f>NW2+OH2</f>
        <v>11</v>
      </c>
      <c r="OK2" s="1070">
        <f>(NW2*NU2+OF2*OH2)/OJ2</f>
        <v>3</v>
      </c>
    </row>
    <row r="3" spans="1:401" ht="18.75" customHeight="1" x14ac:dyDescent="0.25">
      <c r="A3" s="955">
        <v>11</v>
      </c>
      <c r="B3" s="955" t="s">
        <v>755</v>
      </c>
      <c r="C3" s="955" t="s">
        <v>783</v>
      </c>
      <c r="D3" s="956" t="s">
        <v>784</v>
      </c>
      <c r="E3" s="957" t="s">
        <v>92</v>
      </c>
      <c r="F3" s="262"/>
      <c r="G3" s="101" t="s">
        <v>785</v>
      </c>
      <c r="H3" s="273" t="s">
        <v>28</v>
      </c>
      <c r="I3" s="215" t="s">
        <v>786</v>
      </c>
      <c r="J3" s="126">
        <v>6.8</v>
      </c>
      <c r="K3" s="784" t="str">
        <f t="shared" si="0"/>
        <v>6.8</v>
      </c>
      <c r="L3" s="540" t="str">
        <f t="shared" si="1"/>
        <v>C+</v>
      </c>
      <c r="M3" s="539">
        <f t="shared" si="2"/>
        <v>2.5</v>
      </c>
      <c r="N3" s="208" t="str">
        <f t="shared" si="3"/>
        <v>2.5</v>
      </c>
      <c r="O3" s="126">
        <v>6.5</v>
      </c>
      <c r="P3" s="784" t="str">
        <f t="shared" si="4"/>
        <v>6.5</v>
      </c>
      <c r="Q3" s="540" t="str">
        <f t="shared" si="5"/>
        <v>C+</v>
      </c>
      <c r="R3" s="539">
        <f t="shared" si="6"/>
        <v>2.5</v>
      </c>
      <c r="S3" s="208" t="str">
        <f t="shared" si="7"/>
        <v>2.5</v>
      </c>
      <c r="T3" s="277">
        <v>7.7</v>
      </c>
      <c r="U3" s="278">
        <v>7</v>
      </c>
      <c r="V3" s="5"/>
      <c r="W3" s="6">
        <f t="shared" si="8"/>
        <v>7.3</v>
      </c>
      <c r="X3" s="104">
        <f t="shared" si="9"/>
        <v>7.3</v>
      </c>
      <c r="Y3" s="784" t="str">
        <f t="shared" si="10"/>
        <v>7.3</v>
      </c>
      <c r="Z3" s="540" t="str">
        <f t="shared" si="11"/>
        <v>B</v>
      </c>
      <c r="AA3" s="539">
        <f t="shared" si="12"/>
        <v>3</v>
      </c>
      <c r="AB3" s="539" t="str">
        <f t="shared" si="13"/>
        <v>3.0</v>
      </c>
      <c r="AC3" s="12">
        <v>3</v>
      </c>
      <c r="AD3" s="488">
        <v>3</v>
      </c>
      <c r="AE3" s="277">
        <v>6</v>
      </c>
      <c r="AF3" s="278">
        <v>6</v>
      </c>
      <c r="AG3" s="5"/>
      <c r="AH3" s="6">
        <f t="shared" si="14"/>
        <v>6</v>
      </c>
      <c r="AI3" s="104">
        <f t="shared" si="15"/>
        <v>6</v>
      </c>
      <c r="AJ3" s="784" t="str">
        <f t="shared" si="16"/>
        <v>6.0</v>
      </c>
      <c r="AK3" s="540" t="str">
        <f t="shared" si="17"/>
        <v>C</v>
      </c>
      <c r="AL3" s="539">
        <f t="shared" si="18"/>
        <v>2</v>
      </c>
      <c r="AM3" s="539" t="str">
        <f t="shared" si="19"/>
        <v>2.0</v>
      </c>
      <c r="AN3" s="12">
        <v>3</v>
      </c>
      <c r="AO3" s="110">
        <v>3</v>
      </c>
      <c r="AP3" s="126">
        <v>8</v>
      </c>
      <c r="AQ3" s="278">
        <v>6</v>
      </c>
      <c r="AR3" s="5"/>
      <c r="AS3" s="6">
        <f t="shared" si="20"/>
        <v>6.8</v>
      </c>
      <c r="AT3" s="104">
        <f t="shared" si="21"/>
        <v>6.8</v>
      </c>
      <c r="AU3" s="784" t="str">
        <f t="shared" si="22"/>
        <v>6.8</v>
      </c>
      <c r="AV3" s="540" t="str">
        <f t="shared" si="23"/>
        <v>C+</v>
      </c>
      <c r="AW3" s="539">
        <f t="shared" si="24"/>
        <v>2.5</v>
      </c>
      <c r="AX3" s="539" t="str">
        <f t="shared" si="25"/>
        <v>2.5</v>
      </c>
      <c r="AY3" s="12">
        <v>4</v>
      </c>
      <c r="AZ3" s="112">
        <v>4</v>
      </c>
      <c r="BA3" s="706">
        <v>5.2</v>
      </c>
      <c r="BB3" s="699">
        <v>5</v>
      </c>
      <c r="BC3" s="699"/>
      <c r="BD3" s="6">
        <f t="shared" si="26"/>
        <v>5.0999999999999996</v>
      </c>
      <c r="BE3" s="104">
        <f t="shared" si="27"/>
        <v>5.0999999999999996</v>
      </c>
      <c r="BF3" s="784" t="str">
        <f t="shared" si="28"/>
        <v>5.1</v>
      </c>
      <c r="BG3" s="540" t="str">
        <f t="shared" si="29"/>
        <v>D+</v>
      </c>
      <c r="BH3" s="539">
        <f t="shared" si="30"/>
        <v>1.5</v>
      </c>
      <c r="BI3" s="539" t="str">
        <f t="shared" si="31"/>
        <v>1.5</v>
      </c>
      <c r="BJ3" s="12">
        <v>2</v>
      </c>
      <c r="BK3" s="110">
        <v>2</v>
      </c>
      <c r="BL3" s="316">
        <v>8</v>
      </c>
      <c r="BM3" s="420">
        <v>4</v>
      </c>
      <c r="BN3" s="420"/>
      <c r="BO3" s="6">
        <f t="shared" si="32"/>
        <v>5.6</v>
      </c>
      <c r="BP3" s="104">
        <f t="shared" si="33"/>
        <v>5.6</v>
      </c>
      <c r="BQ3" s="784" t="str">
        <f t="shared" si="34"/>
        <v>5.6</v>
      </c>
      <c r="BR3" s="540" t="str">
        <f t="shared" si="35"/>
        <v>C</v>
      </c>
      <c r="BS3" s="539">
        <f t="shared" si="36"/>
        <v>2</v>
      </c>
      <c r="BT3" s="539" t="str">
        <f t="shared" si="37"/>
        <v>2.0</v>
      </c>
      <c r="BU3" s="12">
        <v>3</v>
      </c>
      <c r="BV3" s="112">
        <v>3</v>
      </c>
      <c r="BW3" s="706">
        <v>6</v>
      </c>
      <c r="BX3" s="420">
        <v>4</v>
      </c>
      <c r="BY3" s="420"/>
      <c r="BZ3" s="6">
        <f t="shared" si="38"/>
        <v>4.8</v>
      </c>
      <c r="CA3" s="104">
        <f t="shared" si="39"/>
        <v>4.8</v>
      </c>
      <c r="CB3" s="784" t="str">
        <f t="shared" si="40"/>
        <v>4.8</v>
      </c>
      <c r="CC3" s="540" t="str">
        <f t="shared" si="41"/>
        <v>D</v>
      </c>
      <c r="CD3" s="539">
        <f t="shared" si="42"/>
        <v>1</v>
      </c>
      <c r="CE3" s="539" t="str">
        <f t="shared" si="43"/>
        <v>1.0</v>
      </c>
      <c r="CF3" s="12">
        <v>2</v>
      </c>
      <c r="CG3" s="110">
        <v>2</v>
      </c>
      <c r="CH3" s="706">
        <v>8</v>
      </c>
      <c r="CI3" s="420">
        <v>7</v>
      </c>
      <c r="CJ3" s="420"/>
      <c r="CK3" s="6">
        <f t="shared" si="44"/>
        <v>7.4</v>
      </c>
      <c r="CL3" s="104">
        <f t="shared" si="45"/>
        <v>7.4</v>
      </c>
      <c r="CM3" s="784" t="str">
        <f t="shared" si="46"/>
        <v>7.4</v>
      </c>
      <c r="CN3" s="540" t="str">
        <f t="shared" si="47"/>
        <v>B</v>
      </c>
      <c r="CO3" s="539">
        <f t="shared" si="48"/>
        <v>3</v>
      </c>
      <c r="CP3" s="539" t="str">
        <f t="shared" si="49"/>
        <v>3.0</v>
      </c>
      <c r="CQ3" s="12">
        <v>2</v>
      </c>
      <c r="CR3" s="110">
        <v>2</v>
      </c>
      <c r="CS3" s="353">
        <f t="shared" si="50"/>
        <v>19</v>
      </c>
      <c r="CT3" s="354">
        <f t="shared" si="51"/>
        <v>2.2105263157894739</v>
      </c>
      <c r="CU3" s="355" t="str">
        <f t="shared" si="52"/>
        <v>2.21</v>
      </c>
      <c r="CV3" s="356" t="str">
        <f t="shared" si="53"/>
        <v>Lên lớp</v>
      </c>
      <c r="CW3" s="357">
        <f t="shared" si="54"/>
        <v>19</v>
      </c>
      <c r="CX3" s="358">
        <f t="shared" si="55"/>
        <v>2.2105263157894739</v>
      </c>
      <c r="CY3" s="356" t="str">
        <f t="shared" si="56"/>
        <v>Lên lớp</v>
      </c>
      <c r="DA3" s="706">
        <v>7.9</v>
      </c>
      <c r="DB3" s="699">
        <v>7</v>
      </c>
      <c r="DC3" s="699"/>
      <c r="DD3" s="6">
        <f t="shared" si="57"/>
        <v>7.4</v>
      </c>
      <c r="DE3" s="104">
        <f t="shared" si="58"/>
        <v>7.4</v>
      </c>
      <c r="DF3" s="784" t="str">
        <f t="shared" si="59"/>
        <v>7.4</v>
      </c>
      <c r="DG3" s="540" t="str">
        <f t="shared" si="60"/>
        <v>B</v>
      </c>
      <c r="DH3" s="539">
        <f t="shared" si="61"/>
        <v>3</v>
      </c>
      <c r="DI3" s="539" t="str">
        <f t="shared" si="62"/>
        <v>3.0</v>
      </c>
      <c r="DJ3" s="12">
        <v>4</v>
      </c>
      <c r="DK3" s="110">
        <v>4</v>
      </c>
      <c r="DL3" s="316">
        <v>7.7</v>
      </c>
      <c r="DM3" s="699">
        <v>6</v>
      </c>
      <c r="DN3" s="699"/>
      <c r="DO3" s="6">
        <f t="shared" si="63"/>
        <v>6.7</v>
      </c>
      <c r="DP3" s="104">
        <f t="shared" si="64"/>
        <v>6.7</v>
      </c>
      <c r="DQ3" s="784" t="str">
        <f t="shared" si="65"/>
        <v>6.7</v>
      </c>
      <c r="DR3" s="540" t="str">
        <f t="shared" si="66"/>
        <v>C+</v>
      </c>
      <c r="DS3" s="539">
        <f t="shared" si="67"/>
        <v>2.5</v>
      </c>
      <c r="DT3" s="539" t="str">
        <f t="shared" si="68"/>
        <v>2.5</v>
      </c>
      <c r="DU3" s="12">
        <v>4</v>
      </c>
      <c r="DV3" s="110">
        <v>4</v>
      </c>
      <c r="DW3" s="706">
        <v>8.4</v>
      </c>
      <c r="DX3" s="699">
        <v>2</v>
      </c>
      <c r="DY3" s="699"/>
      <c r="DZ3" s="6">
        <f t="shared" si="69"/>
        <v>4.5999999999999996</v>
      </c>
      <c r="EA3" s="104">
        <f t="shared" si="70"/>
        <v>4.5999999999999996</v>
      </c>
      <c r="EB3" s="784" t="str">
        <f t="shared" si="71"/>
        <v>4.6</v>
      </c>
      <c r="EC3" s="540" t="str">
        <f t="shared" si="72"/>
        <v>D</v>
      </c>
      <c r="ED3" s="539">
        <f t="shared" si="73"/>
        <v>1</v>
      </c>
      <c r="EE3" s="539" t="str">
        <f t="shared" si="74"/>
        <v>1.0</v>
      </c>
      <c r="EF3" s="12">
        <v>4</v>
      </c>
      <c r="EG3" s="110">
        <v>4</v>
      </c>
      <c r="EH3" s="706">
        <v>6.2</v>
      </c>
      <c r="EI3" s="699">
        <v>5</v>
      </c>
      <c r="EJ3" s="699"/>
      <c r="EK3" s="6">
        <f t="shared" si="75"/>
        <v>5.5</v>
      </c>
      <c r="EL3" s="104">
        <f t="shared" si="76"/>
        <v>5.5</v>
      </c>
      <c r="EM3" s="784" t="str">
        <f t="shared" si="77"/>
        <v>5.5</v>
      </c>
      <c r="EN3" s="540" t="str">
        <f t="shared" si="78"/>
        <v>C</v>
      </c>
      <c r="EO3" s="539">
        <f t="shared" si="79"/>
        <v>2</v>
      </c>
      <c r="EP3" s="539" t="str">
        <f t="shared" si="80"/>
        <v>2.0</v>
      </c>
      <c r="EQ3" s="12">
        <v>3</v>
      </c>
      <c r="ER3" s="110">
        <v>3</v>
      </c>
      <c r="ES3" s="316">
        <v>8</v>
      </c>
      <c r="ET3" s="699">
        <v>7</v>
      </c>
      <c r="EU3" s="699"/>
      <c r="EV3" s="6">
        <f t="shared" si="81"/>
        <v>7.4</v>
      </c>
      <c r="EW3" s="104">
        <f t="shared" si="82"/>
        <v>7.4</v>
      </c>
      <c r="EX3" s="784" t="str">
        <f t="shared" si="83"/>
        <v>7.4</v>
      </c>
      <c r="EY3" s="540" t="str">
        <f t="shared" si="84"/>
        <v>B</v>
      </c>
      <c r="EZ3" s="539">
        <f t="shared" si="85"/>
        <v>3</v>
      </c>
      <c r="FA3" s="539" t="str">
        <f t="shared" si="86"/>
        <v>3.0</v>
      </c>
      <c r="FB3" s="12">
        <v>2</v>
      </c>
      <c r="FC3" s="110">
        <v>2</v>
      </c>
      <c r="FD3" s="316">
        <v>7.6</v>
      </c>
      <c r="FE3" s="699">
        <v>8</v>
      </c>
      <c r="FF3" s="699"/>
      <c r="FG3" s="6">
        <f t="shared" si="87"/>
        <v>7.8</v>
      </c>
      <c r="FH3" s="104">
        <f t="shared" si="88"/>
        <v>7.8</v>
      </c>
      <c r="FI3" s="784" t="str">
        <f t="shared" si="89"/>
        <v>7.8</v>
      </c>
      <c r="FJ3" s="540" t="str">
        <f t="shared" si="90"/>
        <v>B</v>
      </c>
      <c r="FK3" s="539">
        <f t="shared" si="91"/>
        <v>3</v>
      </c>
      <c r="FL3" s="539" t="str">
        <f t="shared" si="92"/>
        <v>3.0</v>
      </c>
      <c r="FM3" s="12">
        <v>2</v>
      </c>
      <c r="FN3" s="110">
        <v>2</v>
      </c>
      <c r="FO3" s="706">
        <v>7.2</v>
      </c>
      <c r="FP3" s="699">
        <v>7</v>
      </c>
      <c r="FQ3" s="699"/>
      <c r="FR3" s="6">
        <f t="shared" si="93"/>
        <v>7.1</v>
      </c>
      <c r="FS3" s="104">
        <f t="shared" si="94"/>
        <v>7.1</v>
      </c>
      <c r="FT3" s="784" t="str">
        <f t="shared" si="95"/>
        <v>7.1</v>
      </c>
      <c r="FU3" s="540" t="str">
        <f t="shared" si="96"/>
        <v>B</v>
      </c>
      <c r="FV3" s="539">
        <f t="shared" si="97"/>
        <v>3</v>
      </c>
      <c r="FW3" s="539" t="str">
        <f t="shared" si="98"/>
        <v>3.0</v>
      </c>
      <c r="FX3" s="12">
        <v>3</v>
      </c>
      <c r="FY3" s="110">
        <v>3</v>
      </c>
      <c r="FZ3" s="365">
        <f t="shared" si="99"/>
        <v>22</v>
      </c>
      <c r="GA3" s="354">
        <f t="shared" si="100"/>
        <v>2.4090909090909092</v>
      </c>
      <c r="GB3" s="355" t="str">
        <f t="shared" si="101"/>
        <v>2.41</v>
      </c>
      <c r="GC3" s="699" t="str">
        <f t="shared" si="102"/>
        <v>Lên lớp</v>
      </c>
      <c r="GD3" s="559">
        <f t="shared" si="103"/>
        <v>41</v>
      </c>
      <c r="GE3" s="354">
        <f t="shared" si="104"/>
        <v>2.3170731707317072</v>
      </c>
      <c r="GF3" s="355" t="str">
        <f t="shared" si="105"/>
        <v>2.32</v>
      </c>
      <c r="GG3" s="675">
        <f t="shared" si="106"/>
        <v>41</v>
      </c>
      <c r="GH3" s="789">
        <f t="shared" si="107"/>
        <v>6.3780487804878039</v>
      </c>
      <c r="GI3" s="561">
        <f t="shared" si="108"/>
        <v>2.3170731707317072</v>
      </c>
      <c r="GJ3" s="703" t="str">
        <f t="shared" si="109"/>
        <v>Lên lớp</v>
      </c>
      <c r="GK3" s="694"/>
      <c r="GL3" s="706">
        <v>8.4</v>
      </c>
      <c r="GM3" s="420">
        <v>6</v>
      </c>
      <c r="GN3" s="420"/>
      <c r="GO3" s="6">
        <f t="shared" si="110"/>
        <v>7</v>
      </c>
      <c r="GP3" s="104">
        <f t="shared" si="111"/>
        <v>7</v>
      </c>
      <c r="GQ3" s="784" t="str">
        <f t="shared" si="112"/>
        <v>7.0</v>
      </c>
      <c r="GR3" s="540" t="str">
        <f t="shared" si="113"/>
        <v>B</v>
      </c>
      <c r="GS3" s="539">
        <f t="shared" si="114"/>
        <v>3</v>
      </c>
      <c r="GT3" s="539" t="str">
        <f t="shared" si="115"/>
        <v>3.0</v>
      </c>
      <c r="GU3" s="12">
        <v>3</v>
      </c>
      <c r="GV3" s="820">
        <v>3</v>
      </c>
      <c r="GW3" s="706">
        <v>8.8000000000000007</v>
      </c>
      <c r="GX3" s="420">
        <v>8</v>
      </c>
      <c r="GY3" s="420"/>
      <c r="GZ3" s="6">
        <f t="shared" si="116"/>
        <v>8.3000000000000007</v>
      </c>
      <c r="HA3" s="104">
        <f t="shared" si="117"/>
        <v>8.3000000000000007</v>
      </c>
      <c r="HB3" s="784" t="str">
        <f t="shared" si="118"/>
        <v>8.3</v>
      </c>
      <c r="HC3" s="540" t="str">
        <f>IF(HA3&gt;=8.5,"A",IF(HA3&gt;=8,"B+",IF(HA3&gt;#REF!=7,"B",IF(HA3&gt;=6.5,"C+",IF(HA3&gt;=5.5,"C",IF(HA3&gt;=5,"D+",IF(HA3&gt;=4,"D","F")))))))</f>
        <v>B+</v>
      </c>
      <c r="HD3" s="539">
        <f t="shared" si="119"/>
        <v>3.5</v>
      </c>
      <c r="HE3" s="539" t="str">
        <f t="shared" si="120"/>
        <v>3.5</v>
      </c>
      <c r="HF3" s="12">
        <v>3</v>
      </c>
      <c r="HG3" s="110">
        <v>3</v>
      </c>
      <c r="HH3" s="706">
        <v>8.4</v>
      </c>
      <c r="HI3" s="420">
        <v>6</v>
      </c>
      <c r="HJ3" s="864"/>
      <c r="HK3" s="6">
        <f t="shared" si="121"/>
        <v>7</v>
      </c>
      <c r="HL3" s="104">
        <f t="shared" si="122"/>
        <v>7</v>
      </c>
      <c r="HM3" s="784" t="str">
        <f t="shared" si="123"/>
        <v>7.0</v>
      </c>
      <c r="HN3" s="540" t="str">
        <f t="shared" si="124"/>
        <v>B</v>
      </c>
      <c r="HO3" s="539">
        <f t="shared" si="125"/>
        <v>3</v>
      </c>
      <c r="HP3" s="539" t="str">
        <f t="shared" si="126"/>
        <v>3.0</v>
      </c>
      <c r="HQ3" s="868">
        <v>3</v>
      </c>
      <c r="HR3" s="872">
        <v>3</v>
      </c>
      <c r="HS3" s="706">
        <v>5.5</v>
      </c>
      <c r="HT3" s="420">
        <v>6</v>
      </c>
      <c r="HU3" s="420"/>
      <c r="HV3" s="6">
        <f t="shared" si="127"/>
        <v>5.8</v>
      </c>
      <c r="HW3" s="104">
        <f t="shared" si="128"/>
        <v>5.8</v>
      </c>
      <c r="HX3" s="784" t="str">
        <f t="shared" si="129"/>
        <v>5.8</v>
      </c>
      <c r="HY3" s="540" t="str">
        <f t="shared" si="130"/>
        <v>C</v>
      </c>
      <c r="HZ3" s="539">
        <f t="shared" si="131"/>
        <v>2</v>
      </c>
      <c r="IA3" s="539" t="str">
        <f t="shared" si="132"/>
        <v>2.0</v>
      </c>
      <c r="IB3" s="12">
        <v>1</v>
      </c>
      <c r="IC3" s="824">
        <v>1</v>
      </c>
      <c r="ID3" s="848">
        <v>8</v>
      </c>
      <c r="IE3" s="420">
        <v>9</v>
      </c>
      <c r="IF3" s="420"/>
      <c r="IG3" s="6">
        <f t="shared" si="133"/>
        <v>8.6</v>
      </c>
      <c r="IH3" s="104">
        <f t="shared" si="134"/>
        <v>8.6</v>
      </c>
      <c r="II3" s="784" t="str">
        <f t="shared" si="135"/>
        <v>8.6</v>
      </c>
      <c r="IJ3" s="540" t="str">
        <f t="shared" si="136"/>
        <v>A</v>
      </c>
      <c r="IK3" s="539">
        <f t="shared" si="137"/>
        <v>4</v>
      </c>
      <c r="IL3" s="539" t="str">
        <f t="shared" si="138"/>
        <v>4.0</v>
      </c>
      <c r="IM3" s="12">
        <v>2</v>
      </c>
      <c r="IN3" s="824">
        <v>2</v>
      </c>
      <c r="IO3" s="316">
        <v>8</v>
      </c>
      <c r="IP3" s="699">
        <v>7</v>
      </c>
      <c r="IQ3" s="699"/>
      <c r="IR3" s="6">
        <f t="shared" si="139"/>
        <v>7.4</v>
      </c>
      <c r="IS3" s="104">
        <f t="shared" si="140"/>
        <v>7.4</v>
      </c>
      <c r="IT3" s="784" t="str">
        <f t="shared" si="141"/>
        <v>7.4</v>
      </c>
      <c r="IU3" s="540" t="str">
        <f t="shared" si="142"/>
        <v>B</v>
      </c>
      <c r="IV3" s="539">
        <f t="shared" si="143"/>
        <v>3</v>
      </c>
      <c r="IW3" s="539" t="str">
        <f t="shared" si="144"/>
        <v>3.0</v>
      </c>
      <c r="IX3" s="12">
        <v>1</v>
      </c>
      <c r="IY3" s="820">
        <v>1</v>
      </c>
      <c r="IZ3" s="706">
        <v>8</v>
      </c>
      <c r="JA3" s="420">
        <v>5</v>
      </c>
      <c r="JB3" s="420"/>
      <c r="JC3" s="6">
        <f t="shared" si="145"/>
        <v>6.2</v>
      </c>
      <c r="JD3" s="104">
        <f t="shared" si="146"/>
        <v>6.2</v>
      </c>
      <c r="JE3" s="784" t="str">
        <f t="shared" si="147"/>
        <v>6.2</v>
      </c>
      <c r="JF3" s="540" t="str">
        <f t="shared" si="148"/>
        <v>C</v>
      </c>
      <c r="JG3" s="539">
        <f t="shared" si="149"/>
        <v>2</v>
      </c>
      <c r="JH3" s="539" t="str">
        <f t="shared" si="150"/>
        <v>2.0</v>
      </c>
      <c r="JI3" s="12">
        <v>2</v>
      </c>
      <c r="JJ3" s="824">
        <v>2</v>
      </c>
      <c r="JK3" s="706">
        <v>8</v>
      </c>
      <c r="JL3" s="420">
        <v>6</v>
      </c>
      <c r="JM3" s="420"/>
      <c r="JN3" s="6">
        <f t="shared" si="151"/>
        <v>6.8</v>
      </c>
      <c r="JO3" s="104">
        <f t="shared" si="152"/>
        <v>6.8</v>
      </c>
      <c r="JP3" s="784" t="str">
        <f t="shared" si="153"/>
        <v>6.8</v>
      </c>
      <c r="JQ3" s="540" t="str">
        <f t="shared" si="154"/>
        <v>C+</v>
      </c>
      <c r="JR3" s="539">
        <f t="shared" si="155"/>
        <v>2.5</v>
      </c>
      <c r="JS3" s="539" t="str">
        <f t="shared" si="156"/>
        <v>2.5</v>
      </c>
      <c r="JT3" s="12">
        <v>2</v>
      </c>
      <c r="JU3" s="824">
        <v>2</v>
      </c>
      <c r="JV3" s="706">
        <v>6.5</v>
      </c>
      <c r="JW3" s="297">
        <v>8</v>
      </c>
      <c r="JX3" s="420"/>
      <c r="JY3" s="723">
        <f t="shared" si="157"/>
        <v>7.4</v>
      </c>
      <c r="JZ3" s="724">
        <f t="shared" si="158"/>
        <v>7.4</v>
      </c>
      <c r="KA3" s="799" t="str">
        <f t="shared" si="159"/>
        <v>7.4</v>
      </c>
      <c r="KB3" s="725" t="str">
        <f t="shared" si="160"/>
        <v>B</v>
      </c>
      <c r="KC3" s="726">
        <f t="shared" si="161"/>
        <v>3</v>
      </c>
      <c r="KD3" s="726" t="str">
        <f t="shared" si="162"/>
        <v>3.0</v>
      </c>
      <c r="KE3" s="729">
        <v>3</v>
      </c>
      <c r="KF3" s="728">
        <v>3</v>
      </c>
      <c r="KG3" s="920">
        <f t="shared" si="163"/>
        <v>20</v>
      </c>
      <c r="KH3" s="922">
        <f t="shared" si="164"/>
        <v>2.9750000000000001</v>
      </c>
      <c r="KI3" s="924" t="str">
        <f t="shared" si="165"/>
        <v>2.98</v>
      </c>
      <c r="KJ3" s="928" t="str">
        <f t="shared" si="166"/>
        <v>Lên lớp</v>
      </c>
      <c r="KK3" s="931">
        <f t="shared" si="167"/>
        <v>61</v>
      </c>
      <c r="KL3" s="922">
        <f t="shared" si="168"/>
        <v>2.5327868852459017</v>
      </c>
      <c r="KM3" s="924" t="str">
        <f t="shared" si="169"/>
        <v>2.53</v>
      </c>
      <c r="KN3" s="932">
        <f t="shared" si="170"/>
        <v>20</v>
      </c>
      <c r="KO3" s="840">
        <f t="shared" si="171"/>
        <v>7.2750000000000004</v>
      </c>
      <c r="KP3" s="933">
        <f t="shared" si="172"/>
        <v>2.9750000000000001</v>
      </c>
      <c r="KQ3" s="934">
        <f t="shared" si="173"/>
        <v>61</v>
      </c>
      <c r="KR3" s="935">
        <f t="shared" si="174"/>
        <v>6.6721311475409824</v>
      </c>
      <c r="KS3" s="936">
        <f t="shared" si="175"/>
        <v>2.5327868852459017</v>
      </c>
      <c r="KT3" s="928" t="str">
        <f t="shared" si="176"/>
        <v>Lên lớp</v>
      </c>
      <c r="KU3" s="712"/>
      <c r="KV3" s="316">
        <v>7.6</v>
      </c>
      <c r="KW3" s="699">
        <v>9</v>
      </c>
      <c r="KX3" s="699"/>
      <c r="KY3" s="6">
        <f t="shared" si="177"/>
        <v>8.4</v>
      </c>
      <c r="KZ3" s="104">
        <f t="shared" si="178"/>
        <v>8.4</v>
      </c>
      <c r="LA3" s="784" t="str">
        <f t="shared" si="179"/>
        <v>8.4</v>
      </c>
      <c r="LB3" s="540" t="str">
        <f t="shared" si="180"/>
        <v>B+</v>
      </c>
      <c r="LC3" s="539">
        <f t="shared" si="181"/>
        <v>3.5</v>
      </c>
      <c r="LD3" s="539" t="str">
        <f t="shared" si="182"/>
        <v>3.5</v>
      </c>
      <c r="LE3" s="12">
        <v>2</v>
      </c>
      <c r="LF3" s="820">
        <v>2</v>
      </c>
      <c r="LG3" s="706">
        <v>6.3</v>
      </c>
      <c r="LH3" s="420">
        <v>7</v>
      </c>
      <c r="LI3" s="420"/>
      <c r="LJ3" s="6">
        <f t="shared" ref="LJ3:LJ6" si="191">ROUND((LG3*0.4+LH3*0.6),1)</f>
        <v>6.7</v>
      </c>
      <c r="LK3" s="104">
        <f t="shared" ref="LK3:LK6" si="192">ROUND(MAX((LG3*0.4+LH3*0.6),(LG3*0.4+LI3*0.6)),1)</f>
        <v>6.7</v>
      </c>
      <c r="LL3" s="784" t="str">
        <f t="shared" ref="LL3:LL6" si="193">TEXT(LK3,"0.0")</f>
        <v>6.7</v>
      </c>
      <c r="LM3" s="540" t="str">
        <f t="shared" ref="LM3:LM6" si="194">IF(LK3&gt;=8.5,"A",IF(LK3&gt;=8,"B+",IF(LK3&gt;=7,"B",IF(LK3&gt;=6.5,"C+",IF(LK3&gt;=5.5,"C",IF(LK3&gt;=5,"D+",IF(LK3&gt;=4,"D","F")))))))</f>
        <v>C+</v>
      </c>
      <c r="LN3" s="539">
        <f t="shared" ref="LN3:LN6" si="195">IF(LM3="A",4,IF(LM3="B+",3.5,IF(LM3="B",3,IF(LM3="C+",2.5,IF(LM3="C",2,IF(LM3="D+",1.5,IF(LM3="D",1,0)))))))</f>
        <v>2.5</v>
      </c>
      <c r="LO3" s="539" t="str">
        <f t="shared" ref="LO3:LO6" si="196">TEXT(LN3,"0.0")</f>
        <v>2.5</v>
      </c>
      <c r="LP3" s="12">
        <v>1</v>
      </c>
      <c r="LQ3" s="110">
        <v>1</v>
      </c>
      <c r="LR3" s="316">
        <v>7.5</v>
      </c>
      <c r="LS3" s="699">
        <v>8</v>
      </c>
      <c r="LT3" s="11"/>
      <c r="LU3" s="6">
        <f t="shared" ref="LU3:LU6" si="197">ROUND((LR3*0.4+LS3*0.6),1)</f>
        <v>7.8</v>
      </c>
      <c r="LV3" s="104">
        <f t="shared" ref="LV3:LV6" si="198">ROUND(MAX((LR3*0.4+LS3*0.6),(LR3*0.4+LT3*0.6)),1)</f>
        <v>7.8</v>
      </c>
      <c r="LW3" s="784" t="str">
        <f t="shared" ref="LW3:LW6" si="199">TEXT(LV3,"0.0")</f>
        <v>7.8</v>
      </c>
      <c r="LX3" s="540" t="str">
        <f t="shared" si="188"/>
        <v>B</v>
      </c>
      <c r="LY3" s="539">
        <f t="shared" ref="LY3:LY6" si="200">IF(LX3="A",4,IF(LX3="B+",3.5,IF(LX3="B",3,IF(LX3="C+",2.5,IF(LX3="C",2,IF(LX3="D+",1.5,IF(LX3="D",1,0)))))))</f>
        <v>3</v>
      </c>
      <c r="LZ3" s="539" t="str">
        <f t="shared" ref="LZ3:LZ6" si="201">TEXT(LY3,"0.0")</f>
        <v>3.0</v>
      </c>
      <c r="MA3" s="12">
        <v>1</v>
      </c>
      <c r="MB3" s="110">
        <v>1</v>
      </c>
      <c r="MC3" s="706">
        <v>8.5</v>
      </c>
      <c r="MD3" s="297">
        <v>7</v>
      </c>
      <c r="ME3" s="297"/>
      <c r="MF3" s="6">
        <f t="shared" ref="MF3:MF6" si="202">ROUND((MC3*0.4+MD3*0.6),1)</f>
        <v>7.6</v>
      </c>
      <c r="MG3" s="104">
        <f t="shared" ref="MG3:MG6" si="203">ROUND(MAX((MC3*0.4+MD3*0.6),(MC3*0.4+ME3*0.6)),1)</f>
        <v>7.6</v>
      </c>
      <c r="MH3" s="784" t="str">
        <f t="shared" ref="MH3:MH6" si="204">TEXT(MG3,"0.0")</f>
        <v>7.6</v>
      </c>
      <c r="MI3" s="540" t="str">
        <f t="shared" ref="MI3:MI6" si="205">IF(MG3&gt;=8.5,"A",IF(MG3&gt;=8,"B+",IF(MG3&gt;=7,"B",IF(MG3&gt;=6.5,"C+",IF(MG3&gt;=5.5,"C",IF(MG3&gt;=5,"D+",IF(MG3&gt;=4,"D","F")))))))</f>
        <v>B</v>
      </c>
      <c r="MJ3" s="539">
        <f t="shared" ref="MJ3:MJ6" si="206">IF(MI3="A",4,IF(MI3="B+",3.5,IF(MI3="B",3,IF(MI3="C+",2.5,IF(MI3="C",2,IF(MI3="D+",1.5,IF(MI3="D",1,0)))))))</f>
        <v>3</v>
      </c>
      <c r="MK3" s="539" t="str">
        <f t="shared" ref="MK3:MK6" si="207">TEXT(MJ3,"0.0")</f>
        <v>3.0</v>
      </c>
      <c r="ML3" s="12">
        <v>5</v>
      </c>
      <c r="MM3" s="1030">
        <v>5</v>
      </c>
      <c r="MN3" s="848">
        <v>7.4</v>
      </c>
      <c r="MO3" s="420">
        <v>7</v>
      </c>
      <c r="MP3" s="1058"/>
      <c r="MQ3" s="6">
        <f t="shared" ref="MQ3:MQ6" si="208">ROUND((MN3*0.4+MO3*0.6),1)</f>
        <v>7.2</v>
      </c>
      <c r="MR3" s="104">
        <f t="shared" ref="MR3:MR6" si="209">ROUND(MAX((MN3*0.4+MO3*0.6),(MN3*0.4+MP3*0.6)),1)</f>
        <v>7.2</v>
      </c>
      <c r="MS3" s="784" t="str">
        <f t="shared" ref="MS3:MS6" si="210">TEXT(MR3,"0.0")</f>
        <v>7.2</v>
      </c>
      <c r="MT3" s="540" t="str">
        <f t="shared" ref="MT3:MT6" si="211">IF(MR3&gt;=8.5,"A",IF(MR3&gt;=8,"B+",IF(MR3&gt;=7,"B",IF(MR3&gt;=6.5,"C+",IF(MR3&gt;=5.5,"C",IF(MR3&gt;=5,"D+",IF(MR3&gt;=4,"D","F")))))))</f>
        <v>B</v>
      </c>
      <c r="MU3" s="539">
        <f t="shared" ref="MU3:MU6" si="212">IF(MT3="A",4,IF(MT3="B+",3.5,IF(MT3="B",3,IF(MT3="C+",2.5,IF(MT3="C",2,IF(MT3="D+",1.5,IF(MT3="D",1,0)))))))</f>
        <v>3</v>
      </c>
      <c r="MV3" s="539" t="str">
        <f t="shared" ref="MV3:MV6" si="213">TEXT(MU3,"0.0")</f>
        <v>3.0</v>
      </c>
      <c r="MW3" s="12">
        <v>5</v>
      </c>
      <c r="MX3" s="1030">
        <v>5</v>
      </c>
      <c r="MY3" s="1069">
        <f t="shared" ref="MY3:MY6" si="214">LE3+LP3+MA3+ML3+MW3</f>
        <v>14</v>
      </c>
      <c r="MZ3" s="1070">
        <f t="shared" ref="MZ3:MZ6" si="215">(LC3*LE3+LN3*LP3+LY3*MA3+MJ3*ML3+MW3*MU3)/MY3</f>
        <v>3.0357142857142856</v>
      </c>
      <c r="NA3" s="1071" t="str">
        <f t="shared" ref="NA3:NA6" si="216">TEXT(MZ3,"0.00")</f>
        <v>3.04</v>
      </c>
      <c r="NB3" s="1072" t="str">
        <f t="shared" ref="NB3:NB6" si="217">IF(AND(MZ3&lt;1),"Cảnh báo KQHT","Lên lớp")</f>
        <v>Lên lớp</v>
      </c>
      <c r="NC3" s="1073">
        <f t="shared" ref="NC3:NC6" si="218">KK3+MY3</f>
        <v>75</v>
      </c>
      <c r="ND3" s="1070">
        <f t="shared" ref="ND3:ND6" si="219">(CS3*CT3+FZ3*GA3+KG3*KH3+MZ3*MY3)/NC3</f>
        <v>2.6266666666666665</v>
      </c>
      <c r="NE3" s="1071" t="str">
        <f t="shared" ref="NE3:NE6" si="220">TEXT(ND3,"0.00")</f>
        <v>2.63</v>
      </c>
      <c r="NF3" s="1074">
        <f t="shared" ref="NF3:NF6" si="221">LF3+LQ3+MB3+ MM3+MX3</f>
        <v>14</v>
      </c>
      <c r="NG3" s="1075">
        <f t="shared" ref="NG3:NG6" si="222" xml:space="preserve"> (LC3*LF3+LN3*LQ3+LY3*MB3+MJ3*MM3+MU3*MX3)/NF3</f>
        <v>3.0357142857142856</v>
      </c>
      <c r="NH3" s="1075">
        <f t="shared" ref="NH3:NH6" si="223" xml:space="preserve"> (KZ3*LF3+LK3*LQ3+LV3*MB3+MG3*MM3+MR3*MX3)/NF3</f>
        <v>7.5214285714285714</v>
      </c>
      <c r="NI3" s="1076">
        <f t="shared" ref="NI3:NI6" si="224">KQ3+NF3</f>
        <v>75</v>
      </c>
      <c r="NJ3" s="1079">
        <f t="shared" ref="NJ3:NJ6" si="225" xml:space="preserve"> (KR3*KQ3+NH3*NF3)/NI3</f>
        <v>6.8306666666666658</v>
      </c>
      <c r="NK3" s="1077">
        <f t="shared" ref="NK3:NK6" si="226" xml:space="preserve"> (KS3*KQ3+NG3*NF3)/NI3</f>
        <v>2.6266666666666665</v>
      </c>
      <c r="NL3" s="1072" t="str">
        <f t="shared" ref="NL3:NL6" si="227">IF(AND(NK3&lt;1.4),"Cảnh báo KQHT","Lên lớp")</f>
        <v>Lên lớp</v>
      </c>
      <c r="NN3" s="1335">
        <v>8.6999999999999993</v>
      </c>
      <c r="NO3" s="1335">
        <v>7</v>
      </c>
      <c r="NP3" s="1335"/>
      <c r="NQ3" s="1413">
        <f t="shared" ref="NQ3:NQ6" si="228">ROUND((NN3*0.4+NO3*0.6),1)</f>
        <v>7.7</v>
      </c>
      <c r="NR3" s="1414">
        <f t="shared" ref="NR3:NR6" si="229">ROUND(MAX((NN3*0.4+NO3*0.6),(NN3*0.4+NP3*0.6)),1)</f>
        <v>7.7</v>
      </c>
      <c r="NS3" s="1512" t="str">
        <f t="shared" ref="NS3:NS6" si="230">TEXT(NR3,"0.0")</f>
        <v>7.7</v>
      </c>
      <c r="NT3" s="1416" t="str">
        <f t="shared" ref="NT3:NT6" si="231">IF(NR3&gt;=8.5,"A",IF(NR3&gt;=8,"B+",IF(NR3&gt;=7,"B",IF(NR3&gt;=6.5,"C+",IF(NR3&gt;=5.5,"C",IF(NR3&gt;=5,"D+",IF(NR3&gt;=4,"D","F")))))))</f>
        <v>B</v>
      </c>
      <c r="NU3" s="1417">
        <f t="shared" ref="NU3:NU6" si="232">IF(NT3="A",4,IF(NT3="B+",3.5,IF(NT3="B",3,IF(NT3="C+",2.5,IF(NT3="C",2,IF(NT3="D+",1.5,IF(NT3="D",1,0)))))))</f>
        <v>3</v>
      </c>
      <c r="NV3" s="1417" t="str">
        <f t="shared" ref="NV3:NV6" si="233">TEXT(NU3,"0.0")</f>
        <v>3.0</v>
      </c>
      <c r="NW3" s="1419">
        <v>6</v>
      </c>
      <c r="NX3" s="1610">
        <v>6</v>
      </c>
      <c r="NY3" s="1613">
        <v>8</v>
      </c>
      <c r="NZ3" s="1335">
        <v>8.3000000000000007</v>
      </c>
      <c r="OA3" s="1632">
        <f t="shared" ref="OA3:OA5" si="234">ROUND((NY3+NZ3)/2,1)</f>
        <v>8.1999999999999993</v>
      </c>
      <c r="OB3" s="1615">
        <v>7.6</v>
      </c>
      <c r="OC3" s="1659">
        <f t="shared" ref="OC3:OC6" si="235">ROUND((OA3*0.4+OB3*0.6),1)</f>
        <v>7.8</v>
      </c>
      <c r="OD3" s="1660" t="str">
        <f t="shared" ref="OD3:OD6" si="236">TEXT(OC3,"0.0")</f>
        <v>7.8</v>
      </c>
      <c r="OE3" s="1636" t="str">
        <f t="shared" ref="OE3:OE6" si="237">IF(OC3&gt;=8.5,"A",IF(OC3&gt;=8,"B+",IF(OC3&gt;=7,"B",IF(OC3&gt;=6.5,"C+",IF(OC3&gt;=5.5,"C",IF(OC3&gt;=5,"D+",IF(OC3&gt;=4,"D","F")))))))</f>
        <v>B</v>
      </c>
      <c r="OF3" s="1637">
        <f t="shared" ref="OF3:OF6" si="238">IF(OE3="A",4,IF(OE3="B+",3.5,IF(OE3="B",3,IF(OE3="C+",2.5,IF(OE3="C",2,IF(OE3="D+",1.5,IF(OE3="D",1,0)))))))</f>
        <v>3</v>
      </c>
      <c r="OG3" s="1637" t="str">
        <f t="shared" ref="OG3:OG6" si="239">TEXT(OF3,"0.0")</f>
        <v>3.0</v>
      </c>
      <c r="OH3" s="1638">
        <v>5</v>
      </c>
      <c r="OI3" s="1429">
        <v>5</v>
      </c>
      <c r="OJ3" s="1511">
        <f t="shared" ref="OJ3:OJ6" si="240">NW3+OH3</f>
        <v>11</v>
      </c>
      <c r="OK3" s="1070">
        <f t="shared" ref="OK3:OK6" si="241">(NW3*NU3+OF3*OH3)/OJ3</f>
        <v>3</v>
      </c>
    </row>
    <row r="4" spans="1:401" ht="18.75" customHeight="1" x14ac:dyDescent="0.25">
      <c r="A4" s="955">
        <v>14</v>
      </c>
      <c r="B4" s="955" t="s">
        <v>755</v>
      </c>
      <c r="C4" s="955" t="s">
        <v>791</v>
      </c>
      <c r="D4" s="956" t="s">
        <v>792</v>
      </c>
      <c r="E4" s="957" t="s">
        <v>793</v>
      </c>
      <c r="F4" s="262"/>
      <c r="G4" s="101" t="s">
        <v>794</v>
      </c>
      <c r="H4" s="273" t="s">
        <v>28</v>
      </c>
      <c r="I4" s="215" t="s">
        <v>795</v>
      </c>
      <c r="J4" s="126">
        <v>7</v>
      </c>
      <c r="K4" s="784" t="str">
        <f t="shared" si="0"/>
        <v>7.0</v>
      </c>
      <c r="L4" s="540" t="str">
        <f t="shared" si="1"/>
        <v>B</v>
      </c>
      <c r="M4" s="539">
        <f t="shared" si="2"/>
        <v>3</v>
      </c>
      <c r="N4" s="208" t="str">
        <f t="shared" si="3"/>
        <v>3.0</v>
      </c>
      <c r="O4" s="126">
        <v>7</v>
      </c>
      <c r="P4" s="784" t="str">
        <f t="shared" si="4"/>
        <v>7.0</v>
      </c>
      <c r="Q4" s="540" t="str">
        <f t="shared" si="5"/>
        <v>B</v>
      </c>
      <c r="R4" s="539">
        <f t="shared" si="6"/>
        <v>3</v>
      </c>
      <c r="S4" s="208" t="str">
        <f t="shared" si="7"/>
        <v>3.0</v>
      </c>
      <c r="T4" s="277">
        <v>7.5</v>
      </c>
      <c r="U4" s="278">
        <v>8</v>
      </c>
      <c r="V4" s="5"/>
      <c r="W4" s="6">
        <f t="shared" si="8"/>
        <v>7.8</v>
      </c>
      <c r="X4" s="104">
        <f t="shared" si="9"/>
        <v>7.8</v>
      </c>
      <c r="Y4" s="784" t="str">
        <f t="shared" si="10"/>
        <v>7.8</v>
      </c>
      <c r="Z4" s="540" t="str">
        <f t="shared" si="11"/>
        <v>B</v>
      </c>
      <c r="AA4" s="539">
        <f t="shared" si="12"/>
        <v>3</v>
      </c>
      <c r="AB4" s="539" t="str">
        <f t="shared" si="13"/>
        <v>3.0</v>
      </c>
      <c r="AC4" s="12">
        <v>3</v>
      </c>
      <c r="AD4" s="488">
        <v>3</v>
      </c>
      <c r="AE4" s="277">
        <v>5.8</v>
      </c>
      <c r="AF4" s="278">
        <v>5</v>
      </c>
      <c r="AG4" s="5"/>
      <c r="AH4" s="6">
        <f t="shared" si="14"/>
        <v>5.3</v>
      </c>
      <c r="AI4" s="104">
        <f t="shared" si="15"/>
        <v>5.3</v>
      </c>
      <c r="AJ4" s="784" t="str">
        <f t="shared" si="16"/>
        <v>5.3</v>
      </c>
      <c r="AK4" s="540" t="str">
        <f t="shared" si="17"/>
        <v>D+</v>
      </c>
      <c r="AL4" s="539">
        <f t="shared" si="18"/>
        <v>1.5</v>
      </c>
      <c r="AM4" s="539" t="str">
        <f t="shared" si="19"/>
        <v>1.5</v>
      </c>
      <c r="AN4" s="12">
        <v>3</v>
      </c>
      <c r="AO4" s="110">
        <v>3</v>
      </c>
      <c r="AP4" s="126">
        <v>8.3000000000000007</v>
      </c>
      <c r="AQ4" s="278">
        <v>7</v>
      </c>
      <c r="AR4" s="5"/>
      <c r="AS4" s="6">
        <f t="shared" si="20"/>
        <v>7.5</v>
      </c>
      <c r="AT4" s="104">
        <f t="shared" si="21"/>
        <v>7.5</v>
      </c>
      <c r="AU4" s="784" t="str">
        <f t="shared" si="22"/>
        <v>7.5</v>
      </c>
      <c r="AV4" s="540" t="str">
        <f t="shared" si="23"/>
        <v>B</v>
      </c>
      <c r="AW4" s="539">
        <f t="shared" si="24"/>
        <v>3</v>
      </c>
      <c r="AX4" s="539" t="str">
        <f t="shared" si="25"/>
        <v>3.0</v>
      </c>
      <c r="AY4" s="12">
        <v>4</v>
      </c>
      <c r="AZ4" s="112">
        <v>4</v>
      </c>
      <c r="BA4" s="706">
        <v>6</v>
      </c>
      <c r="BB4" s="699">
        <v>6</v>
      </c>
      <c r="BC4" s="699"/>
      <c r="BD4" s="6">
        <f t="shared" si="26"/>
        <v>6</v>
      </c>
      <c r="BE4" s="104">
        <f t="shared" si="27"/>
        <v>6</v>
      </c>
      <c r="BF4" s="784" t="str">
        <f t="shared" si="28"/>
        <v>6.0</v>
      </c>
      <c r="BG4" s="540" t="str">
        <f t="shared" si="29"/>
        <v>C</v>
      </c>
      <c r="BH4" s="539">
        <f t="shared" si="30"/>
        <v>2</v>
      </c>
      <c r="BI4" s="539" t="str">
        <f t="shared" si="31"/>
        <v>2.0</v>
      </c>
      <c r="BJ4" s="12">
        <v>2</v>
      </c>
      <c r="BK4" s="110">
        <v>2</v>
      </c>
      <c r="BL4" s="316">
        <v>8</v>
      </c>
      <c r="BM4" s="420">
        <v>4</v>
      </c>
      <c r="BN4" s="420"/>
      <c r="BO4" s="6">
        <f t="shared" si="32"/>
        <v>5.6</v>
      </c>
      <c r="BP4" s="104">
        <f t="shared" si="33"/>
        <v>5.6</v>
      </c>
      <c r="BQ4" s="784" t="str">
        <f t="shared" si="34"/>
        <v>5.6</v>
      </c>
      <c r="BR4" s="540" t="str">
        <f t="shared" si="35"/>
        <v>C</v>
      </c>
      <c r="BS4" s="539">
        <f t="shared" si="36"/>
        <v>2</v>
      </c>
      <c r="BT4" s="539" t="str">
        <f t="shared" si="37"/>
        <v>2.0</v>
      </c>
      <c r="BU4" s="12">
        <v>3</v>
      </c>
      <c r="BV4" s="112">
        <v>3</v>
      </c>
      <c r="BW4" s="706">
        <v>6.6</v>
      </c>
      <c r="BX4" s="420">
        <v>5</v>
      </c>
      <c r="BY4" s="420"/>
      <c r="BZ4" s="6">
        <f t="shared" si="38"/>
        <v>5.6</v>
      </c>
      <c r="CA4" s="104">
        <f t="shared" si="39"/>
        <v>5.6</v>
      </c>
      <c r="CB4" s="784" t="str">
        <f t="shared" si="40"/>
        <v>5.6</v>
      </c>
      <c r="CC4" s="540" t="str">
        <f t="shared" si="41"/>
        <v>C</v>
      </c>
      <c r="CD4" s="539">
        <f t="shared" si="42"/>
        <v>2</v>
      </c>
      <c r="CE4" s="539" t="str">
        <f t="shared" si="43"/>
        <v>2.0</v>
      </c>
      <c r="CF4" s="12">
        <v>2</v>
      </c>
      <c r="CG4" s="110">
        <v>2</v>
      </c>
      <c r="CH4" s="706">
        <v>8</v>
      </c>
      <c r="CI4" s="420">
        <v>8</v>
      </c>
      <c r="CJ4" s="420"/>
      <c r="CK4" s="6">
        <f t="shared" si="44"/>
        <v>8</v>
      </c>
      <c r="CL4" s="104">
        <f t="shared" si="45"/>
        <v>8</v>
      </c>
      <c r="CM4" s="784" t="str">
        <f t="shared" si="46"/>
        <v>8.0</v>
      </c>
      <c r="CN4" s="540" t="str">
        <f t="shared" si="47"/>
        <v>B+</v>
      </c>
      <c r="CO4" s="539">
        <f t="shared" si="48"/>
        <v>3.5</v>
      </c>
      <c r="CP4" s="539" t="str">
        <f t="shared" si="49"/>
        <v>3.5</v>
      </c>
      <c r="CQ4" s="12">
        <v>2</v>
      </c>
      <c r="CR4" s="110">
        <v>2</v>
      </c>
      <c r="CS4" s="353">
        <f t="shared" si="50"/>
        <v>19</v>
      </c>
      <c r="CT4" s="354">
        <f t="shared" si="51"/>
        <v>2.4473684210526314</v>
      </c>
      <c r="CU4" s="355" t="str">
        <f t="shared" si="52"/>
        <v>2.45</v>
      </c>
      <c r="CV4" s="356" t="str">
        <f t="shared" si="53"/>
        <v>Lên lớp</v>
      </c>
      <c r="CW4" s="357">
        <f t="shared" si="54"/>
        <v>19</v>
      </c>
      <c r="CX4" s="358">
        <f t="shared" si="55"/>
        <v>2.4473684210526314</v>
      </c>
      <c r="CY4" s="356" t="str">
        <f t="shared" si="56"/>
        <v>Lên lớp</v>
      </c>
      <c r="DA4" s="706">
        <v>7</v>
      </c>
      <c r="DB4" s="699">
        <v>8</v>
      </c>
      <c r="DC4" s="699"/>
      <c r="DD4" s="6">
        <f t="shared" si="57"/>
        <v>7.6</v>
      </c>
      <c r="DE4" s="104">
        <f t="shared" si="58"/>
        <v>7.6</v>
      </c>
      <c r="DF4" s="784" t="str">
        <f t="shared" si="59"/>
        <v>7.6</v>
      </c>
      <c r="DG4" s="540" t="str">
        <f t="shared" si="60"/>
        <v>B</v>
      </c>
      <c r="DH4" s="539">
        <f t="shared" si="61"/>
        <v>3</v>
      </c>
      <c r="DI4" s="539" t="str">
        <f t="shared" si="62"/>
        <v>3.0</v>
      </c>
      <c r="DJ4" s="12">
        <v>4</v>
      </c>
      <c r="DK4" s="110">
        <v>4</v>
      </c>
      <c r="DL4" s="316">
        <v>5.4</v>
      </c>
      <c r="DM4" s="699">
        <v>6</v>
      </c>
      <c r="DN4" s="699"/>
      <c r="DO4" s="6">
        <f t="shared" si="63"/>
        <v>5.8</v>
      </c>
      <c r="DP4" s="104">
        <f t="shared" si="64"/>
        <v>5.8</v>
      </c>
      <c r="DQ4" s="784" t="str">
        <f t="shared" si="65"/>
        <v>5.8</v>
      </c>
      <c r="DR4" s="540" t="str">
        <f t="shared" si="66"/>
        <v>C</v>
      </c>
      <c r="DS4" s="539">
        <f t="shared" si="67"/>
        <v>2</v>
      </c>
      <c r="DT4" s="539" t="str">
        <f t="shared" si="68"/>
        <v>2.0</v>
      </c>
      <c r="DU4" s="12">
        <v>4</v>
      </c>
      <c r="DV4" s="110">
        <v>4</v>
      </c>
      <c r="DW4" s="706">
        <v>8.4</v>
      </c>
      <c r="DX4" s="699">
        <v>2</v>
      </c>
      <c r="DY4" s="699"/>
      <c r="DZ4" s="6">
        <f t="shared" si="69"/>
        <v>4.5999999999999996</v>
      </c>
      <c r="EA4" s="104">
        <f t="shared" si="70"/>
        <v>4.5999999999999996</v>
      </c>
      <c r="EB4" s="784" t="str">
        <f t="shared" si="71"/>
        <v>4.6</v>
      </c>
      <c r="EC4" s="540" t="str">
        <f t="shared" si="72"/>
        <v>D</v>
      </c>
      <c r="ED4" s="539">
        <f t="shared" si="73"/>
        <v>1</v>
      </c>
      <c r="EE4" s="539" t="str">
        <f t="shared" si="74"/>
        <v>1.0</v>
      </c>
      <c r="EF4" s="12">
        <v>4</v>
      </c>
      <c r="EG4" s="110">
        <v>4</v>
      </c>
      <c r="EH4" s="706">
        <v>6.6</v>
      </c>
      <c r="EI4" s="699">
        <v>6</v>
      </c>
      <c r="EJ4" s="699"/>
      <c r="EK4" s="6">
        <f t="shared" si="75"/>
        <v>6.2</v>
      </c>
      <c r="EL4" s="104">
        <f t="shared" si="76"/>
        <v>6.2</v>
      </c>
      <c r="EM4" s="784" t="str">
        <f t="shared" si="77"/>
        <v>6.2</v>
      </c>
      <c r="EN4" s="540" t="str">
        <f t="shared" si="78"/>
        <v>C</v>
      </c>
      <c r="EO4" s="539">
        <f t="shared" si="79"/>
        <v>2</v>
      </c>
      <c r="EP4" s="539" t="str">
        <f t="shared" si="80"/>
        <v>2.0</v>
      </c>
      <c r="EQ4" s="12">
        <v>3</v>
      </c>
      <c r="ER4" s="110">
        <v>3</v>
      </c>
      <c r="ES4" s="316">
        <v>7.8</v>
      </c>
      <c r="ET4" s="699">
        <v>5</v>
      </c>
      <c r="EU4" s="699"/>
      <c r="EV4" s="6">
        <f t="shared" si="81"/>
        <v>6.1</v>
      </c>
      <c r="EW4" s="104">
        <f t="shared" si="82"/>
        <v>6.1</v>
      </c>
      <c r="EX4" s="784" t="str">
        <f t="shared" si="83"/>
        <v>6.1</v>
      </c>
      <c r="EY4" s="540" t="str">
        <f t="shared" si="84"/>
        <v>C</v>
      </c>
      <c r="EZ4" s="539">
        <f t="shared" si="85"/>
        <v>2</v>
      </c>
      <c r="FA4" s="539" t="str">
        <f t="shared" si="86"/>
        <v>2.0</v>
      </c>
      <c r="FB4" s="12">
        <v>2</v>
      </c>
      <c r="FC4" s="110">
        <v>2</v>
      </c>
      <c r="FD4" s="316">
        <v>7.3</v>
      </c>
      <c r="FE4" s="699">
        <v>8</v>
      </c>
      <c r="FF4" s="699"/>
      <c r="FG4" s="6">
        <f t="shared" si="87"/>
        <v>7.7</v>
      </c>
      <c r="FH4" s="104">
        <f t="shared" si="88"/>
        <v>7.7</v>
      </c>
      <c r="FI4" s="784" t="str">
        <f t="shared" si="89"/>
        <v>7.7</v>
      </c>
      <c r="FJ4" s="540" t="str">
        <f t="shared" si="90"/>
        <v>B</v>
      </c>
      <c r="FK4" s="539">
        <f t="shared" si="91"/>
        <v>3</v>
      </c>
      <c r="FL4" s="539" t="str">
        <f t="shared" si="92"/>
        <v>3.0</v>
      </c>
      <c r="FM4" s="12">
        <v>2</v>
      </c>
      <c r="FN4" s="110">
        <v>2</v>
      </c>
      <c r="FO4" s="706">
        <v>6.4</v>
      </c>
      <c r="FP4" s="699">
        <v>7</v>
      </c>
      <c r="FQ4" s="699"/>
      <c r="FR4" s="6">
        <f t="shared" si="93"/>
        <v>6.8</v>
      </c>
      <c r="FS4" s="104">
        <f t="shared" si="94"/>
        <v>6.8</v>
      </c>
      <c r="FT4" s="784" t="str">
        <f t="shared" si="95"/>
        <v>6.8</v>
      </c>
      <c r="FU4" s="540" t="str">
        <f t="shared" si="96"/>
        <v>C+</v>
      </c>
      <c r="FV4" s="539">
        <f t="shared" si="97"/>
        <v>2.5</v>
      </c>
      <c r="FW4" s="539" t="str">
        <f t="shared" si="98"/>
        <v>2.5</v>
      </c>
      <c r="FX4" s="12">
        <v>3</v>
      </c>
      <c r="FY4" s="110">
        <v>3</v>
      </c>
      <c r="FZ4" s="365">
        <f t="shared" si="99"/>
        <v>22</v>
      </c>
      <c r="GA4" s="354">
        <f t="shared" si="100"/>
        <v>2.1590909090909092</v>
      </c>
      <c r="GB4" s="355" t="str">
        <f t="shared" si="101"/>
        <v>2.16</v>
      </c>
      <c r="GC4" s="699" t="str">
        <f t="shared" si="102"/>
        <v>Lên lớp</v>
      </c>
      <c r="GD4" s="559">
        <f t="shared" si="103"/>
        <v>41</v>
      </c>
      <c r="GE4" s="354">
        <f t="shared" si="104"/>
        <v>2.2926829268292681</v>
      </c>
      <c r="GF4" s="355" t="str">
        <f t="shared" si="105"/>
        <v>2.29</v>
      </c>
      <c r="GG4" s="675">
        <f t="shared" si="106"/>
        <v>41</v>
      </c>
      <c r="GH4" s="789">
        <f t="shared" si="107"/>
        <v>6.4365853658536576</v>
      </c>
      <c r="GI4" s="561">
        <f t="shared" si="108"/>
        <v>2.2926829268292681</v>
      </c>
      <c r="GJ4" s="703" t="str">
        <f t="shared" si="109"/>
        <v>Lên lớp</v>
      </c>
      <c r="GK4" s="694"/>
      <c r="GL4" s="706">
        <v>7.6</v>
      </c>
      <c r="GM4" s="420">
        <v>6</v>
      </c>
      <c r="GN4" s="420"/>
      <c r="GO4" s="6">
        <f t="shared" si="110"/>
        <v>6.6</v>
      </c>
      <c r="GP4" s="104">
        <f t="shared" si="111"/>
        <v>6.6</v>
      </c>
      <c r="GQ4" s="784" t="str">
        <f t="shared" si="112"/>
        <v>6.6</v>
      </c>
      <c r="GR4" s="540" t="str">
        <f t="shared" si="113"/>
        <v>C+</v>
      </c>
      <c r="GS4" s="539">
        <f t="shared" si="114"/>
        <v>2.5</v>
      </c>
      <c r="GT4" s="539" t="str">
        <f t="shared" si="115"/>
        <v>2.5</v>
      </c>
      <c r="GU4" s="12">
        <v>3</v>
      </c>
      <c r="GV4" s="820">
        <v>3</v>
      </c>
      <c r="GW4" s="1121">
        <v>8</v>
      </c>
      <c r="GX4" s="875">
        <v>8</v>
      </c>
      <c r="GY4" s="875"/>
      <c r="GZ4" s="424">
        <f t="shared" si="116"/>
        <v>8</v>
      </c>
      <c r="HA4" s="425">
        <f t="shared" si="117"/>
        <v>8</v>
      </c>
      <c r="HB4" s="1096" t="str">
        <f t="shared" si="118"/>
        <v>8.0</v>
      </c>
      <c r="HC4" s="540" t="str">
        <f>IF(HA4&gt;=8.5,"A",IF(HA4&gt;=8,"B+",IF(HA4&gt;HD15=7,"B",IF(HA4&gt;=6.5,"C+",IF(HA4&gt;=5.5,"C",IF(HA4&gt;=5,"D+",IF(HA4&gt;=4,"D","F")))))))</f>
        <v>B+</v>
      </c>
      <c r="HD4" s="539">
        <f t="shared" si="119"/>
        <v>3.5</v>
      </c>
      <c r="HE4" s="539" t="str">
        <f t="shared" si="120"/>
        <v>3.5</v>
      </c>
      <c r="HF4" s="12">
        <v>3</v>
      </c>
      <c r="HG4" s="110">
        <v>3</v>
      </c>
      <c r="HH4" s="706">
        <v>6.4</v>
      </c>
      <c r="HI4" s="420">
        <v>4</v>
      </c>
      <c r="HJ4" s="864"/>
      <c r="HK4" s="6">
        <f t="shared" si="121"/>
        <v>5</v>
      </c>
      <c r="HL4" s="104">
        <f t="shared" si="122"/>
        <v>5</v>
      </c>
      <c r="HM4" s="784" t="str">
        <f t="shared" si="123"/>
        <v>5.0</v>
      </c>
      <c r="HN4" s="540" t="str">
        <f t="shared" si="124"/>
        <v>D+</v>
      </c>
      <c r="HO4" s="539">
        <f t="shared" si="125"/>
        <v>1.5</v>
      </c>
      <c r="HP4" s="539" t="str">
        <f t="shared" si="126"/>
        <v>1.5</v>
      </c>
      <c r="HQ4" s="868">
        <v>3</v>
      </c>
      <c r="HR4" s="872">
        <v>3</v>
      </c>
      <c r="HS4" s="706">
        <v>5.5</v>
      </c>
      <c r="HT4" s="420">
        <v>6</v>
      </c>
      <c r="HU4" s="420"/>
      <c r="HV4" s="6">
        <f t="shared" si="127"/>
        <v>5.8</v>
      </c>
      <c r="HW4" s="104">
        <f t="shared" si="128"/>
        <v>5.8</v>
      </c>
      <c r="HX4" s="784" t="str">
        <f t="shared" si="129"/>
        <v>5.8</v>
      </c>
      <c r="HY4" s="540" t="str">
        <f t="shared" si="130"/>
        <v>C</v>
      </c>
      <c r="HZ4" s="539">
        <f t="shared" si="131"/>
        <v>2</v>
      </c>
      <c r="IA4" s="539" t="str">
        <f t="shared" si="132"/>
        <v>2.0</v>
      </c>
      <c r="IB4" s="12">
        <v>1</v>
      </c>
      <c r="IC4" s="824">
        <v>1</v>
      </c>
      <c r="ID4" s="848">
        <v>7.7</v>
      </c>
      <c r="IE4" s="420">
        <v>8</v>
      </c>
      <c r="IF4" s="420"/>
      <c r="IG4" s="6">
        <f t="shared" si="133"/>
        <v>7.9</v>
      </c>
      <c r="IH4" s="104">
        <f t="shared" si="134"/>
        <v>7.9</v>
      </c>
      <c r="II4" s="784" t="str">
        <f t="shared" si="135"/>
        <v>7.9</v>
      </c>
      <c r="IJ4" s="540" t="str">
        <f t="shared" si="136"/>
        <v>B</v>
      </c>
      <c r="IK4" s="539">
        <f t="shared" si="137"/>
        <v>3</v>
      </c>
      <c r="IL4" s="539" t="str">
        <f t="shared" si="138"/>
        <v>3.0</v>
      </c>
      <c r="IM4" s="12">
        <v>2</v>
      </c>
      <c r="IN4" s="824">
        <v>2</v>
      </c>
      <c r="IO4" s="316">
        <v>8.5</v>
      </c>
      <c r="IP4" s="699">
        <v>8</v>
      </c>
      <c r="IQ4" s="699"/>
      <c r="IR4" s="6">
        <f t="shared" si="139"/>
        <v>8.1999999999999993</v>
      </c>
      <c r="IS4" s="104">
        <f t="shared" si="140"/>
        <v>8.1999999999999993</v>
      </c>
      <c r="IT4" s="784" t="str">
        <f t="shared" si="141"/>
        <v>8.2</v>
      </c>
      <c r="IU4" s="540" t="str">
        <f t="shared" si="142"/>
        <v>B+</v>
      </c>
      <c r="IV4" s="539">
        <f t="shared" si="143"/>
        <v>3.5</v>
      </c>
      <c r="IW4" s="539" t="str">
        <f t="shared" si="144"/>
        <v>3.5</v>
      </c>
      <c r="IX4" s="12">
        <v>1</v>
      </c>
      <c r="IY4" s="820">
        <v>1</v>
      </c>
      <c r="IZ4" s="706">
        <v>7.4</v>
      </c>
      <c r="JA4" s="420">
        <v>7</v>
      </c>
      <c r="JB4" s="420"/>
      <c r="JC4" s="6">
        <f t="shared" si="145"/>
        <v>7.2</v>
      </c>
      <c r="JD4" s="104">
        <f t="shared" si="146"/>
        <v>7.2</v>
      </c>
      <c r="JE4" s="784" t="str">
        <f t="shared" si="147"/>
        <v>7.2</v>
      </c>
      <c r="JF4" s="540" t="str">
        <f t="shared" si="148"/>
        <v>B</v>
      </c>
      <c r="JG4" s="539">
        <f t="shared" si="149"/>
        <v>3</v>
      </c>
      <c r="JH4" s="539" t="str">
        <f t="shared" si="150"/>
        <v>3.0</v>
      </c>
      <c r="JI4" s="12">
        <v>2</v>
      </c>
      <c r="JJ4" s="824">
        <v>2</v>
      </c>
      <c r="JK4" s="706">
        <v>6.3</v>
      </c>
      <c r="JL4" s="420">
        <v>7</v>
      </c>
      <c r="JM4" s="420"/>
      <c r="JN4" s="6">
        <f t="shared" si="151"/>
        <v>6.7</v>
      </c>
      <c r="JO4" s="104">
        <f t="shared" si="152"/>
        <v>6.7</v>
      </c>
      <c r="JP4" s="784" t="str">
        <f t="shared" si="153"/>
        <v>6.7</v>
      </c>
      <c r="JQ4" s="540" t="str">
        <f t="shared" si="154"/>
        <v>C+</v>
      </c>
      <c r="JR4" s="539">
        <f t="shared" si="155"/>
        <v>2.5</v>
      </c>
      <c r="JS4" s="539" t="str">
        <f t="shared" si="156"/>
        <v>2.5</v>
      </c>
      <c r="JT4" s="12">
        <v>2</v>
      </c>
      <c r="JU4" s="824">
        <v>2</v>
      </c>
      <c r="JV4" s="706">
        <v>6.5</v>
      </c>
      <c r="JW4" s="297">
        <v>7.5</v>
      </c>
      <c r="JX4" s="420"/>
      <c r="JY4" s="723">
        <f t="shared" si="157"/>
        <v>7.1</v>
      </c>
      <c r="JZ4" s="724">
        <f t="shared" si="158"/>
        <v>7.1</v>
      </c>
      <c r="KA4" s="799" t="str">
        <f t="shared" si="159"/>
        <v>7.1</v>
      </c>
      <c r="KB4" s="725" t="str">
        <f t="shared" si="160"/>
        <v>B</v>
      </c>
      <c r="KC4" s="726">
        <f t="shared" si="161"/>
        <v>3</v>
      </c>
      <c r="KD4" s="726" t="str">
        <f t="shared" si="162"/>
        <v>3.0</v>
      </c>
      <c r="KE4" s="729">
        <v>3</v>
      </c>
      <c r="KF4" s="728">
        <v>3</v>
      </c>
      <c r="KG4" s="920">
        <f t="shared" si="163"/>
        <v>20</v>
      </c>
      <c r="KH4" s="922">
        <f t="shared" si="164"/>
        <v>2.7</v>
      </c>
      <c r="KI4" s="924" t="str">
        <f t="shared" si="165"/>
        <v>2.70</v>
      </c>
      <c r="KJ4" s="928" t="str">
        <f t="shared" si="166"/>
        <v>Lên lớp</v>
      </c>
      <c r="KK4" s="931">
        <f t="shared" si="167"/>
        <v>61</v>
      </c>
      <c r="KL4" s="922">
        <f t="shared" si="168"/>
        <v>2.4262295081967213</v>
      </c>
      <c r="KM4" s="924" t="str">
        <f t="shared" si="169"/>
        <v>2.43</v>
      </c>
      <c r="KN4" s="932">
        <f t="shared" si="170"/>
        <v>20</v>
      </c>
      <c r="KO4" s="840">
        <f t="shared" si="171"/>
        <v>6.8849999999999998</v>
      </c>
      <c r="KP4" s="933">
        <f t="shared" si="172"/>
        <v>2.7</v>
      </c>
      <c r="KQ4" s="934">
        <f t="shared" si="173"/>
        <v>61</v>
      </c>
      <c r="KR4" s="935">
        <f t="shared" si="174"/>
        <v>6.583606557377049</v>
      </c>
      <c r="KS4" s="936">
        <f t="shared" si="175"/>
        <v>2.4262295081967213</v>
      </c>
      <c r="KT4" s="928" t="str">
        <f t="shared" si="176"/>
        <v>Lên lớp</v>
      </c>
      <c r="KU4" s="712"/>
      <c r="KV4" s="316">
        <v>7.4</v>
      </c>
      <c r="KW4" s="699">
        <v>9</v>
      </c>
      <c r="KX4" s="699"/>
      <c r="KY4" s="6">
        <f t="shared" si="177"/>
        <v>8.4</v>
      </c>
      <c r="KZ4" s="104">
        <f t="shared" si="178"/>
        <v>8.4</v>
      </c>
      <c r="LA4" s="784" t="str">
        <f t="shared" si="179"/>
        <v>8.4</v>
      </c>
      <c r="LB4" s="540" t="str">
        <f t="shared" si="180"/>
        <v>B+</v>
      </c>
      <c r="LC4" s="539">
        <f t="shared" si="181"/>
        <v>3.5</v>
      </c>
      <c r="LD4" s="539" t="str">
        <f t="shared" si="182"/>
        <v>3.5</v>
      </c>
      <c r="LE4" s="12">
        <v>2</v>
      </c>
      <c r="LF4" s="820">
        <v>2</v>
      </c>
      <c r="LG4" s="706">
        <v>6</v>
      </c>
      <c r="LH4" s="420">
        <v>7</v>
      </c>
      <c r="LI4" s="420"/>
      <c r="LJ4" s="6">
        <f t="shared" si="191"/>
        <v>6.6</v>
      </c>
      <c r="LK4" s="104">
        <f t="shared" si="192"/>
        <v>6.6</v>
      </c>
      <c r="LL4" s="784" t="str">
        <f t="shared" si="193"/>
        <v>6.6</v>
      </c>
      <c r="LM4" s="540" t="str">
        <f t="shared" si="194"/>
        <v>C+</v>
      </c>
      <c r="LN4" s="539">
        <f t="shared" si="195"/>
        <v>2.5</v>
      </c>
      <c r="LO4" s="539" t="str">
        <f t="shared" si="196"/>
        <v>2.5</v>
      </c>
      <c r="LP4" s="12">
        <v>1</v>
      </c>
      <c r="LQ4" s="110">
        <v>1</v>
      </c>
      <c r="LR4" s="316">
        <v>7.5</v>
      </c>
      <c r="LS4" s="699">
        <v>8</v>
      </c>
      <c r="LT4" s="11"/>
      <c r="LU4" s="6">
        <f t="shared" si="197"/>
        <v>7.8</v>
      </c>
      <c r="LV4" s="104">
        <f t="shared" si="198"/>
        <v>7.8</v>
      </c>
      <c r="LW4" s="784" t="str">
        <f t="shared" si="199"/>
        <v>7.8</v>
      </c>
      <c r="LX4" s="540" t="str">
        <f t="shared" si="188"/>
        <v>B</v>
      </c>
      <c r="LY4" s="539">
        <f t="shared" si="200"/>
        <v>3</v>
      </c>
      <c r="LZ4" s="539" t="str">
        <f t="shared" si="201"/>
        <v>3.0</v>
      </c>
      <c r="MA4" s="12">
        <v>1</v>
      </c>
      <c r="MB4" s="110">
        <v>1</v>
      </c>
      <c r="MC4" s="706">
        <v>8.6</v>
      </c>
      <c r="MD4" s="297">
        <v>7</v>
      </c>
      <c r="ME4" s="297"/>
      <c r="MF4" s="6">
        <f t="shared" si="202"/>
        <v>7.6</v>
      </c>
      <c r="MG4" s="104">
        <f t="shared" si="203"/>
        <v>7.6</v>
      </c>
      <c r="MH4" s="784" t="str">
        <f t="shared" si="204"/>
        <v>7.6</v>
      </c>
      <c r="MI4" s="540" t="str">
        <f t="shared" si="205"/>
        <v>B</v>
      </c>
      <c r="MJ4" s="539">
        <f t="shared" si="206"/>
        <v>3</v>
      </c>
      <c r="MK4" s="539" t="str">
        <f t="shared" si="207"/>
        <v>3.0</v>
      </c>
      <c r="ML4" s="12">
        <v>5</v>
      </c>
      <c r="MM4" s="1030">
        <v>5</v>
      </c>
      <c r="MN4" s="848">
        <v>7.1</v>
      </c>
      <c r="MO4" s="420">
        <v>7</v>
      </c>
      <c r="MP4" s="1058"/>
      <c r="MQ4" s="6">
        <f t="shared" si="208"/>
        <v>7</v>
      </c>
      <c r="MR4" s="104">
        <f t="shared" si="209"/>
        <v>7</v>
      </c>
      <c r="MS4" s="784" t="str">
        <f t="shared" si="210"/>
        <v>7.0</v>
      </c>
      <c r="MT4" s="540" t="str">
        <f t="shared" si="211"/>
        <v>B</v>
      </c>
      <c r="MU4" s="539">
        <f t="shared" si="212"/>
        <v>3</v>
      </c>
      <c r="MV4" s="539" t="str">
        <f t="shared" si="213"/>
        <v>3.0</v>
      </c>
      <c r="MW4" s="12">
        <v>5</v>
      </c>
      <c r="MX4" s="1030">
        <v>5</v>
      </c>
      <c r="MY4" s="1069">
        <f t="shared" si="214"/>
        <v>14</v>
      </c>
      <c r="MZ4" s="1070">
        <f t="shared" si="215"/>
        <v>3.0357142857142856</v>
      </c>
      <c r="NA4" s="1071" t="str">
        <f t="shared" si="216"/>
        <v>3.04</v>
      </c>
      <c r="NB4" s="1072" t="str">
        <f t="shared" si="217"/>
        <v>Lên lớp</v>
      </c>
      <c r="NC4" s="1073">
        <f t="shared" si="218"/>
        <v>75</v>
      </c>
      <c r="ND4" s="1070">
        <f t="shared" si="219"/>
        <v>2.54</v>
      </c>
      <c r="NE4" s="1071" t="str">
        <f t="shared" si="220"/>
        <v>2.54</v>
      </c>
      <c r="NF4" s="1074">
        <f t="shared" si="221"/>
        <v>14</v>
      </c>
      <c r="NG4" s="1075">
        <f t="shared" si="222"/>
        <v>3.0357142857142856</v>
      </c>
      <c r="NH4" s="1075">
        <f t="shared" si="223"/>
        <v>7.4428571428571431</v>
      </c>
      <c r="NI4" s="1076">
        <f t="shared" si="224"/>
        <v>75</v>
      </c>
      <c r="NJ4" s="1079">
        <f t="shared" si="225"/>
        <v>6.7439999999999998</v>
      </c>
      <c r="NK4" s="1077">
        <f t="shared" si="226"/>
        <v>2.54</v>
      </c>
      <c r="NL4" s="1072" t="str">
        <f t="shared" si="227"/>
        <v>Lên lớp</v>
      </c>
      <c r="NN4" s="1335">
        <v>8.3000000000000007</v>
      </c>
      <c r="NO4" s="1335">
        <v>8</v>
      </c>
      <c r="NP4" s="1335"/>
      <c r="NQ4" s="1413">
        <f t="shared" si="228"/>
        <v>8.1</v>
      </c>
      <c r="NR4" s="1414">
        <f t="shared" si="229"/>
        <v>8.1</v>
      </c>
      <c r="NS4" s="1512" t="str">
        <f t="shared" si="230"/>
        <v>8.1</v>
      </c>
      <c r="NT4" s="1416" t="str">
        <f t="shared" si="231"/>
        <v>B+</v>
      </c>
      <c r="NU4" s="1417">
        <f t="shared" si="232"/>
        <v>3.5</v>
      </c>
      <c r="NV4" s="1417" t="str">
        <f t="shared" si="233"/>
        <v>3.5</v>
      </c>
      <c r="NW4" s="1419">
        <v>6</v>
      </c>
      <c r="NX4" s="1610">
        <v>6</v>
      </c>
      <c r="NY4" s="1613">
        <v>7</v>
      </c>
      <c r="NZ4" s="1335">
        <v>8</v>
      </c>
      <c r="OA4" s="1632">
        <f t="shared" si="234"/>
        <v>7.5</v>
      </c>
      <c r="OB4" s="1615">
        <v>7.6</v>
      </c>
      <c r="OC4" s="1659">
        <f t="shared" si="235"/>
        <v>7.6</v>
      </c>
      <c r="OD4" s="1660" t="str">
        <f t="shared" si="236"/>
        <v>7.6</v>
      </c>
      <c r="OE4" s="1636" t="str">
        <f t="shared" si="237"/>
        <v>B</v>
      </c>
      <c r="OF4" s="1637">
        <f t="shared" si="238"/>
        <v>3</v>
      </c>
      <c r="OG4" s="1637" t="str">
        <f t="shared" si="239"/>
        <v>3.0</v>
      </c>
      <c r="OH4" s="1638">
        <v>5</v>
      </c>
      <c r="OI4" s="1429">
        <v>5</v>
      </c>
      <c r="OJ4" s="1511">
        <f t="shared" si="240"/>
        <v>11</v>
      </c>
      <c r="OK4" s="1070">
        <f t="shared" si="241"/>
        <v>3.2727272727272729</v>
      </c>
    </row>
    <row r="5" spans="1:401" ht="18.75" customHeight="1" x14ac:dyDescent="0.25">
      <c r="A5" s="955">
        <v>15</v>
      </c>
      <c r="B5" s="955" t="s">
        <v>755</v>
      </c>
      <c r="C5" s="955" t="s">
        <v>796</v>
      </c>
      <c r="D5" s="956" t="s">
        <v>797</v>
      </c>
      <c r="E5" s="957" t="s">
        <v>511</v>
      </c>
      <c r="F5" s="262"/>
      <c r="G5" s="101" t="s">
        <v>798</v>
      </c>
      <c r="H5" s="273" t="s">
        <v>34</v>
      </c>
      <c r="I5" s="215" t="s">
        <v>799</v>
      </c>
      <c r="J5" s="126">
        <v>6.5</v>
      </c>
      <c r="K5" s="784" t="str">
        <f t="shared" si="0"/>
        <v>6.5</v>
      </c>
      <c r="L5" s="540" t="str">
        <f t="shared" si="1"/>
        <v>C+</v>
      </c>
      <c r="M5" s="539">
        <f t="shared" si="2"/>
        <v>2.5</v>
      </c>
      <c r="N5" s="208" t="str">
        <f t="shared" si="3"/>
        <v>2.5</v>
      </c>
      <c r="O5" s="126">
        <v>8.1999999999999993</v>
      </c>
      <c r="P5" s="784" t="str">
        <f t="shared" si="4"/>
        <v>8.2</v>
      </c>
      <c r="Q5" s="540" t="str">
        <f t="shared" si="5"/>
        <v>B+</v>
      </c>
      <c r="R5" s="539">
        <f t="shared" si="6"/>
        <v>3.5</v>
      </c>
      <c r="S5" s="208" t="str">
        <f t="shared" si="7"/>
        <v>3.5</v>
      </c>
      <c r="T5" s="277">
        <v>8.6999999999999993</v>
      </c>
      <c r="U5" s="278">
        <v>9</v>
      </c>
      <c r="V5" s="5"/>
      <c r="W5" s="6">
        <f t="shared" si="8"/>
        <v>8.9</v>
      </c>
      <c r="X5" s="104">
        <f t="shared" si="9"/>
        <v>8.9</v>
      </c>
      <c r="Y5" s="784" t="str">
        <f t="shared" si="10"/>
        <v>8.9</v>
      </c>
      <c r="Z5" s="540" t="str">
        <f t="shared" si="11"/>
        <v>A</v>
      </c>
      <c r="AA5" s="539">
        <f t="shared" si="12"/>
        <v>4</v>
      </c>
      <c r="AB5" s="539" t="str">
        <f t="shared" si="13"/>
        <v>4.0</v>
      </c>
      <c r="AC5" s="12">
        <v>3</v>
      </c>
      <c r="AD5" s="488">
        <v>3</v>
      </c>
      <c r="AE5" s="277">
        <v>8</v>
      </c>
      <c r="AF5" s="278">
        <v>9</v>
      </c>
      <c r="AG5" s="5"/>
      <c r="AH5" s="6">
        <f t="shared" si="14"/>
        <v>8.6</v>
      </c>
      <c r="AI5" s="104">
        <f t="shared" si="15"/>
        <v>8.6</v>
      </c>
      <c r="AJ5" s="784" t="str">
        <f t="shared" si="16"/>
        <v>8.6</v>
      </c>
      <c r="AK5" s="540" t="str">
        <f t="shared" si="17"/>
        <v>A</v>
      </c>
      <c r="AL5" s="539">
        <f t="shared" si="18"/>
        <v>4</v>
      </c>
      <c r="AM5" s="539" t="str">
        <f t="shared" si="19"/>
        <v>4.0</v>
      </c>
      <c r="AN5" s="12">
        <v>3</v>
      </c>
      <c r="AO5" s="110">
        <v>3</v>
      </c>
      <c r="AP5" s="126">
        <v>8.8000000000000007</v>
      </c>
      <c r="AQ5" s="278">
        <v>9</v>
      </c>
      <c r="AR5" s="5"/>
      <c r="AS5" s="6">
        <f t="shared" si="20"/>
        <v>8.9</v>
      </c>
      <c r="AT5" s="104">
        <f t="shared" si="21"/>
        <v>8.9</v>
      </c>
      <c r="AU5" s="784" t="str">
        <f t="shared" si="22"/>
        <v>8.9</v>
      </c>
      <c r="AV5" s="540" t="str">
        <f t="shared" si="23"/>
        <v>A</v>
      </c>
      <c r="AW5" s="539">
        <f t="shared" si="24"/>
        <v>4</v>
      </c>
      <c r="AX5" s="539" t="str">
        <f t="shared" si="25"/>
        <v>4.0</v>
      </c>
      <c r="AY5" s="12">
        <v>4</v>
      </c>
      <c r="AZ5" s="112">
        <v>4</v>
      </c>
      <c r="BA5" s="706">
        <v>6.6</v>
      </c>
      <c r="BB5" s="699">
        <v>5</v>
      </c>
      <c r="BC5" s="699"/>
      <c r="BD5" s="6">
        <f t="shared" si="26"/>
        <v>5.6</v>
      </c>
      <c r="BE5" s="104">
        <f t="shared" si="27"/>
        <v>5.6</v>
      </c>
      <c r="BF5" s="784" t="str">
        <f t="shared" si="28"/>
        <v>5.6</v>
      </c>
      <c r="BG5" s="540" t="str">
        <f t="shared" si="29"/>
        <v>C</v>
      </c>
      <c r="BH5" s="539">
        <f t="shared" si="30"/>
        <v>2</v>
      </c>
      <c r="BI5" s="539" t="str">
        <f t="shared" si="31"/>
        <v>2.0</v>
      </c>
      <c r="BJ5" s="12">
        <v>2</v>
      </c>
      <c r="BK5" s="110">
        <v>2</v>
      </c>
      <c r="BL5" s="316">
        <v>8.1999999999999993</v>
      </c>
      <c r="BM5" s="420">
        <v>6</v>
      </c>
      <c r="BN5" s="420"/>
      <c r="BO5" s="6">
        <f t="shared" si="32"/>
        <v>6.9</v>
      </c>
      <c r="BP5" s="104">
        <f t="shared" si="33"/>
        <v>6.9</v>
      </c>
      <c r="BQ5" s="784" t="str">
        <f t="shared" si="34"/>
        <v>6.9</v>
      </c>
      <c r="BR5" s="540" t="str">
        <f t="shared" si="35"/>
        <v>C+</v>
      </c>
      <c r="BS5" s="539">
        <f t="shared" si="36"/>
        <v>2.5</v>
      </c>
      <c r="BT5" s="539" t="str">
        <f t="shared" si="37"/>
        <v>2.5</v>
      </c>
      <c r="BU5" s="12">
        <v>3</v>
      </c>
      <c r="BV5" s="112">
        <v>3</v>
      </c>
      <c r="BW5" s="706">
        <v>8.1999999999999993</v>
      </c>
      <c r="BX5" s="420">
        <v>7</v>
      </c>
      <c r="BY5" s="420"/>
      <c r="BZ5" s="6">
        <f t="shared" si="38"/>
        <v>7.5</v>
      </c>
      <c r="CA5" s="104">
        <f t="shared" si="39"/>
        <v>7.5</v>
      </c>
      <c r="CB5" s="784" t="str">
        <f t="shared" si="40"/>
        <v>7.5</v>
      </c>
      <c r="CC5" s="540" t="str">
        <f t="shared" si="41"/>
        <v>B</v>
      </c>
      <c r="CD5" s="539">
        <f t="shared" si="42"/>
        <v>3</v>
      </c>
      <c r="CE5" s="539" t="str">
        <f t="shared" si="43"/>
        <v>3.0</v>
      </c>
      <c r="CF5" s="12">
        <v>2</v>
      </c>
      <c r="CG5" s="110">
        <v>2</v>
      </c>
      <c r="CH5" s="706">
        <v>8.6999999999999993</v>
      </c>
      <c r="CI5" s="420">
        <v>9</v>
      </c>
      <c r="CJ5" s="420"/>
      <c r="CK5" s="6">
        <f t="shared" si="44"/>
        <v>8.9</v>
      </c>
      <c r="CL5" s="104">
        <f t="shared" si="45"/>
        <v>8.9</v>
      </c>
      <c r="CM5" s="784" t="str">
        <f t="shared" si="46"/>
        <v>8.9</v>
      </c>
      <c r="CN5" s="540" t="str">
        <f t="shared" si="47"/>
        <v>A</v>
      </c>
      <c r="CO5" s="539">
        <f t="shared" si="48"/>
        <v>4</v>
      </c>
      <c r="CP5" s="539" t="str">
        <f t="shared" si="49"/>
        <v>4.0</v>
      </c>
      <c r="CQ5" s="12">
        <v>2</v>
      </c>
      <c r="CR5" s="110">
        <v>2</v>
      </c>
      <c r="CS5" s="353">
        <f t="shared" si="50"/>
        <v>19</v>
      </c>
      <c r="CT5" s="354">
        <f t="shared" si="51"/>
        <v>3.4473684210526314</v>
      </c>
      <c r="CU5" s="355" t="str">
        <f t="shared" si="52"/>
        <v>3.45</v>
      </c>
      <c r="CV5" s="356" t="str">
        <f t="shared" si="53"/>
        <v>Lên lớp</v>
      </c>
      <c r="CW5" s="357">
        <f t="shared" si="54"/>
        <v>19</v>
      </c>
      <c r="CX5" s="358">
        <f t="shared" si="55"/>
        <v>3.4473684210526314</v>
      </c>
      <c r="CY5" s="356" t="str">
        <f t="shared" si="56"/>
        <v>Lên lớp</v>
      </c>
      <c r="DA5" s="706">
        <v>7.6</v>
      </c>
      <c r="DB5" s="699">
        <v>5</v>
      </c>
      <c r="DC5" s="699"/>
      <c r="DD5" s="6">
        <f t="shared" si="57"/>
        <v>6</v>
      </c>
      <c r="DE5" s="104">
        <f t="shared" si="58"/>
        <v>6</v>
      </c>
      <c r="DF5" s="784" t="str">
        <f t="shared" si="59"/>
        <v>6.0</v>
      </c>
      <c r="DG5" s="540" t="str">
        <f t="shared" si="60"/>
        <v>C</v>
      </c>
      <c r="DH5" s="539">
        <f t="shared" si="61"/>
        <v>2</v>
      </c>
      <c r="DI5" s="539" t="str">
        <f t="shared" si="62"/>
        <v>2.0</v>
      </c>
      <c r="DJ5" s="12">
        <v>4</v>
      </c>
      <c r="DK5" s="110">
        <v>4</v>
      </c>
      <c r="DL5" s="316">
        <v>7.8</v>
      </c>
      <c r="DM5" s="699">
        <v>5</v>
      </c>
      <c r="DN5" s="699"/>
      <c r="DO5" s="6">
        <f t="shared" si="63"/>
        <v>6.1</v>
      </c>
      <c r="DP5" s="104">
        <f t="shared" si="64"/>
        <v>6.1</v>
      </c>
      <c r="DQ5" s="784" t="str">
        <f t="shared" si="65"/>
        <v>6.1</v>
      </c>
      <c r="DR5" s="540" t="str">
        <f t="shared" si="66"/>
        <v>C</v>
      </c>
      <c r="DS5" s="539">
        <f t="shared" si="67"/>
        <v>2</v>
      </c>
      <c r="DT5" s="539" t="str">
        <f t="shared" si="68"/>
        <v>2.0</v>
      </c>
      <c r="DU5" s="12">
        <v>4</v>
      </c>
      <c r="DV5" s="110">
        <v>4</v>
      </c>
      <c r="DW5" s="706">
        <v>8.6999999999999993</v>
      </c>
      <c r="DX5" s="699">
        <v>2</v>
      </c>
      <c r="DY5" s="699"/>
      <c r="DZ5" s="6">
        <f t="shared" si="69"/>
        <v>4.7</v>
      </c>
      <c r="EA5" s="104">
        <f t="shared" si="70"/>
        <v>4.7</v>
      </c>
      <c r="EB5" s="784" t="str">
        <f t="shared" si="71"/>
        <v>4.7</v>
      </c>
      <c r="EC5" s="540" t="str">
        <f t="shared" si="72"/>
        <v>D</v>
      </c>
      <c r="ED5" s="539">
        <f t="shared" si="73"/>
        <v>1</v>
      </c>
      <c r="EE5" s="539" t="str">
        <f t="shared" si="74"/>
        <v>1.0</v>
      </c>
      <c r="EF5" s="12">
        <v>4</v>
      </c>
      <c r="EG5" s="110">
        <v>4</v>
      </c>
      <c r="EH5" s="706">
        <v>7.8</v>
      </c>
      <c r="EI5" s="699">
        <v>6</v>
      </c>
      <c r="EJ5" s="699"/>
      <c r="EK5" s="6">
        <f t="shared" si="75"/>
        <v>6.7</v>
      </c>
      <c r="EL5" s="104">
        <f t="shared" si="76"/>
        <v>6.7</v>
      </c>
      <c r="EM5" s="784" t="str">
        <f t="shared" si="77"/>
        <v>6.7</v>
      </c>
      <c r="EN5" s="540" t="str">
        <f t="shared" si="78"/>
        <v>C+</v>
      </c>
      <c r="EO5" s="539">
        <f t="shared" si="79"/>
        <v>2.5</v>
      </c>
      <c r="EP5" s="539" t="str">
        <f t="shared" si="80"/>
        <v>2.5</v>
      </c>
      <c r="EQ5" s="12">
        <v>3</v>
      </c>
      <c r="ER5" s="110">
        <v>3</v>
      </c>
      <c r="ES5" s="316">
        <v>9.6999999999999993</v>
      </c>
      <c r="ET5" s="699">
        <v>8</v>
      </c>
      <c r="EU5" s="699"/>
      <c r="EV5" s="6">
        <f t="shared" si="81"/>
        <v>8.6999999999999993</v>
      </c>
      <c r="EW5" s="104">
        <f t="shared" si="82"/>
        <v>8.6999999999999993</v>
      </c>
      <c r="EX5" s="784" t="str">
        <f t="shared" si="83"/>
        <v>8.7</v>
      </c>
      <c r="EY5" s="540" t="str">
        <f t="shared" si="84"/>
        <v>A</v>
      </c>
      <c r="EZ5" s="539">
        <f t="shared" si="85"/>
        <v>4</v>
      </c>
      <c r="FA5" s="539" t="str">
        <f t="shared" si="86"/>
        <v>4.0</v>
      </c>
      <c r="FB5" s="12">
        <v>2</v>
      </c>
      <c r="FC5" s="110">
        <v>2</v>
      </c>
      <c r="FD5" s="316">
        <v>5.3</v>
      </c>
      <c r="FE5" s="699">
        <v>6</v>
      </c>
      <c r="FF5" s="699"/>
      <c r="FG5" s="6">
        <f t="shared" si="87"/>
        <v>5.7</v>
      </c>
      <c r="FH5" s="104">
        <f t="shared" si="88"/>
        <v>5.7</v>
      </c>
      <c r="FI5" s="784" t="str">
        <f t="shared" si="89"/>
        <v>5.7</v>
      </c>
      <c r="FJ5" s="540" t="str">
        <f t="shared" si="90"/>
        <v>C</v>
      </c>
      <c r="FK5" s="539">
        <f t="shared" si="91"/>
        <v>2</v>
      </c>
      <c r="FL5" s="539" t="str">
        <f t="shared" si="92"/>
        <v>2.0</v>
      </c>
      <c r="FM5" s="12">
        <v>2</v>
      </c>
      <c r="FN5" s="110">
        <v>2</v>
      </c>
      <c r="FO5" s="706">
        <v>7.6</v>
      </c>
      <c r="FP5" s="699">
        <v>4</v>
      </c>
      <c r="FQ5" s="699"/>
      <c r="FR5" s="6">
        <f t="shared" si="93"/>
        <v>5.4</v>
      </c>
      <c r="FS5" s="104">
        <f t="shared" si="94"/>
        <v>5.4</v>
      </c>
      <c r="FT5" s="784" t="str">
        <f t="shared" si="95"/>
        <v>5.4</v>
      </c>
      <c r="FU5" s="540" t="str">
        <f t="shared" si="96"/>
        <v>D+</v>
      </c>
      <c r="FV5" s="539">
        <f t="shared" si="97"/>
        <v>1.5</v>
      </c>
      <c r="FW5" s="539" t="str">
        <f t="shared" si="98"/>
        <v>1.5</v>
      </c>
      <c r="FX5" s="12">
        <v>3</v>
      </c>
      <c r="FY5" s="110">
        <v>3</v>
      </c>
      <c r="FZ5" s="365">
        <f t="shared" si="99"/>
        <v>22</v>
      </c>
      <c r="GA5" s="354">
        <f t="shared" si="100"/>
        <v>2</v>
      </c>
      <c r="GB5" s="355" t="str">
        <f t="shared" si="101"/>
        <v>2.00</v>
      </c>
      <c r="GC5" s="699" t="str">
        <f t="shared" si="102"/>
        <v>Lên lớp</v>
      </c>
      <c r="GD5" s="559">
        <f t="shared" si="103"/>
        <v>41</v>
      </c>
      <c r="GE5" s="354">
        <f t="shared" si="104"/>
        <v>2.6707317073170733</v>
      </c>
      <c r="GF5" s="355" t="str">
        <f t="shared" si="105"/>
        <v>2.67</v>
      </c>
      <c r="GG5" s="675">
        <f t="shared" si="106"/>
        <v>41</v>
      </c>
      <c r="GH5" s="789">
        <f t="shared" si="107"/>
        <v>6.9536585365853654</v>
      </c>
      <c r="GI5" s="561">
        <f t="shared" si="108"/>
        <v>2.6707317073170733</v>
      </c>
      <c r="GJ5" s="703" t="str">
        <f t="shared" si="109"/>
        <v>Lên lớp</v>
      </c>
      <c r="GK5" s="694"/>
      <c r="GL5" s="706">
        <v>8.8000000000000007</v>
      </c>
      <c r="GM5" s="420">
        <v>8</v>
      </c>
      <c r="GN5" s="420"/>
      <c r="GO5" s="6">
        <f t="shared" si="110"/>
        <v>8.3000000000000007</v>
      </c>
      <c r="GP5" s="104">
        <f t="shared" si="111"/>
        <v>8.3000000000000007</v>
      </c>
      <c r="GQ5" s="784" t="str">
        <f t="shared" si="112"/>
        <v>8.3</v>
      </c>
      <c r="GR5" s="540" t="str">
        <f t="shared" si="113"/>
        <v>B+</v>
      </c>
      <c r="GS5" s="539">
        <f t="shared" si="114"/>
        <v>3.5</v>
      </c>
      <c r="GT5" s="539" t="str">
        <f t="shared" si="115"/>
        <v>3.5</v>
      </c>
      <c r="GU5" s="12">
        <v>3</v>
      </c>
      <c r="GV5" s="820">
        <v>3</v>
      </c>
      <c r="GW5" s="706">
        <v>8.8000000000000007</v>
      </c>
      <c r="GX5" s="420">
        <v>9</v>
      </c>
      <c r="GY5" s="420"/>
      <c r="GZ5" s="6">
        <f t="shared" si="116"/>
        <v>8.9</v>
      </c>
      <c r="HA5" s="104">
        <f t="shared" si="117"/>
        <v>8.9</v>
      </c>
      <c r="HB5" s="784" t="str">
        <f t="shared" si="118"/>
        <v>8.9</v>
      </c>
      <c r="HC5" s="540" t="str">
        <f>IF(HA5&gt;=8.5,"A",IF(HA5&gt;=8,"B+",IF(HA5&gt;HD16=7,"B",IF(HA5&gt;=6.5,"C+",IF(HA5&gt;=5.5,"C",IF(HA5&gt;=5,"D+",IF(HA5&gt;=4,"D","F")))))))</f>
        <v>A</v>
      </c>
      <c r="HD5" s="539">
        <f t="shared" si="119"/>
        <v>4</v>
      </c>
      <c r="HE5" s="539" t="str">
        <f t="shared" si="120"/>
        <v>4.0</v>
      </c>
      <c r="HF5" s="12">
        <v>3</v>
      </c>
      <c r="HG5" s="110">
        <v>3</v>
      </c>
      <c r="HH5" s="706">
        <v>6.4</v>
      </c>
      <c r="HI5" s="420">
        <v>5</v>
      </c>
      <c r="HJ5" s="864"/>
      <c r="HK5" s="6">
        <f t="shared" si="121"/>
        <v>5.6</v>
      </c>
      <c r="HL5" s="104">
        <f t="shared" si="122"/>
        <v>5.6</v>
      </c>
      <c r="HM5" s="784" t="str">
        <f t="shared" si="123"/>
        <v>5.6</v>
      </c>
      <c r="HN5" s="540" t="str">
        <f t="shared" si="124"/>
        <v>C</v>
      </c>
      <c r="HO5" s="539">
        <f t="shared" si="125"/>
        <v>2</v>
      </c>
      <c r="HP5" s="539" t="str">
        <f t="shared" si="126"/>
        <v>2.0</v>
      </c>
      <c r="HQ5" s="868">
        <v>3</v>
      </c>
      <c r="HR5" s="872">
        <v>3</v>
      </c>
      <c r="HS5" s="706">
        <v>5.5</v>
      </c>
      <c r="HT5" s="420">
        <v>8</v>
      </c>
      <c r="HU5" s="420"/>
      <c r="HV5" s="6">
        <f t="shared" si="127"/>
        <v>7</v>
      </c>
      <c r="HW5" s="104">
        <f t="shared" si="128"/>
        <v>7</v>
      </c>
      <c r="HX5" s="784" t="str">
        <f t="shared" si="129"/>
        <v>7.0</v>
      </c>
      <c r="HY5" s="540" t="str">
        <f t="shared" si="130"/>
        <v>B</v>
      </c>
      <c r="HZ5" s="539">
        <f t="shared" si="131"/>
        <v>3</v>
      </c>
      <c r="IA5" s="539" t="str">
        <f t="shared" si="132"/>
        <v>3.0</v>
      </c>
      <c r="IB5" s="12">
        <v>1</v>
      </c>
      <c r="IC5" s="824">
        <v>1</v>
      </c>
      <c r="ID5" s="848">
        <v>6.7</v>
      </c>
      <c r="IE5" s="420">
        <v>9</v>
      </c>
      <c r="IF5" s="420"/>
      <c r="IG5" s="6">
        <f t="shared" si="133"/>
        <v>8.1</v>
      </c>
      <c r="IH5" s="104">
        <f t="shared" si="134"/>
        <v>8.1</v>
      </c>
      <c r="II5" s="784" t="str">
        <f t="shared" si="135"/>
        <v>8.1</v>
      </c>
      <c r="IJ5" s="540" t="str">
        <f t="shared" si="136"/>
        <v>B+</v>
      </c>
      <c r="IK5" s="539">
        <f t="shared" si="137"/>
        <v>3.5</v>
      </c>
      <c r="IL5" s="539" t="str">
        <f t="shared" si="138"/>
        <v>3.5</v>
      </c>
      <c r="IM5" s="12">
        <v>2</v>
      </c>
      <c r="IN5" s="824">
        <v>2</v>
      </c>
      <c r="IO5" s="316">
        <v>8.5</v>
      </c>
      <c r="IP5" s="699">
        <v>8</v>
      </c>
      <c r="IQ5" s="699"/>
      <c r="IR5" s="6">
        <f t="shared" si="139"/>
        <v>8.1999999999999993</v>
      </c>
      <c r="IS5" s="104">
        <f t="shared" si="140"/>
        <v>8.1999999999999993</v>
      </c>
      <c r="IT5" s="784" t="str">
        <f t="shared" si="141"/>
        <v>8.2</v>
      </c>
      <c r="IU5" s="540" t="str">
        <f t="shared" si="142"/>
        <v>B+</v>
      </c>
      <c r="IV5" s="539">
        <f t="shared" si="143"/>
        <v>3.5</v>
      </c>
      <c r="IW5" s="539" t="str">
        <f t="shared" si="144"/>
        <v>3.5</v>
      </c>
      <c r="IX5" s="12">
        <v>1</v>
      </c>
      <c r="IY5" s="820">
        <v>1</v>
      </c>
      <c r="IZ5" s="706">
        <v>8.4</v>
      </c>
      <c r="JA5" s="420">
        <v>7</v>
      </c>
      <c r="JB5" s="420"/>
      <c r="JC5" s="6">
        <f t="shared" si="145"/>
        <v>7.6</v>
      </c>
      <c r="JD5" s="104">
        <f t="shared" si="146"/>
        <v>7.6</v>
      </c>
      <c r="JE5" s="784" t="str">
        <f t="shared" si="147"/>
        <v>7.6</v>
      </c>
      <c r="JF5" s="540" t="str">
        <f t="shared" si="148"/>
        <v>B</v>
      </c>
      <c r="JG5" s="539">
        <f t="shared" si="149"/>
        <v>3</v>
      </c>
      <c r="JH5" s="539" t="str">
        <f t="shared" si="150"/>
        <v>3.0</v>
      </c>
      <c r="JI5" s="12">
        <v>2</v>
      </c>
      <c r="JJ5" s="824">
        <v>2</v>
      </c>
      <c r="JK5" s="706">
        <v>8</v>
      </c>
      <c r="JL5" s="420">
        <v>9</v>
      </c>
      <c r="JM5" s="420"/>
      <c r="JN5" s="6">
        <f t="shared" si="151"/>
        <v>8.6</v>
      </c>
      <c r="JO5" s="104">
        <f t="shared" si="152"/>
        <v>8.6</v>
      </c>
      <c r="JP5" s="784" t="str">
        <f t="shared" si="153"/>
        <v>8.6</v>
      </c>
      <c r="JQ5" s="540" t="str">
        <f t="shared" si="154"/>
        <v>A</v>
      </c>
      <c r="JR5" s="539">
        <f t="shared" si="155"/>
        <v>4</v>
      </c>
      <c r="JS5" s="539" t="str">
        <f t="shared" si="156"/>
        <v>4.0</v>
      </c>
      <c r="JT5" s="12">
        <v>2</v>
      </c>
      <c r="JU5" s="824">
        <v>2</v>
      </c>
      <c r="JV5" s="706">
        <v>6</v>
      </c>
      <c r="JW5" s="297">
        <v>7.3</v>
      </c>
      <c r="JX5" s="420"/>
      <c r="JY5" s="723">
        <f t="shared" si="157"/>
        <v>6.8</v>
      </c>
      <c r="JZ5" s="724">
        <f t="shared" si="158"/>
        <v>6.8</v>
      </c>
      <c r="KA5" s="799" t="str">
        <f t="shared" si="159"/>
        <v>6.8</v>
      </c>
      <c r="KB5" s="725" t="str">
        <f t="shared" si="160"/>
        <v>C+</v>
      </c>
      <c r="KC5" s="726">
        <f t="shared" si="161"/>
        <v>2.5</v>
      </c>
      <c r="KD5" s="726" t="str">
        <f t="shared" si="162"/>
        <v>2.5</v>
      </c>
      <c r="KE5" s="729">
        <v>3</v>
      </c>
      <c r="KF5" s="728">
        <v>3</v>
      </c>
      <c r="KG5" s="920">
        <f t="shared" si="163"/>
        <v>20</v>
      </c>
      <c r="KH5" s="922">
        <f t="shared" si="164"/>
        <v>3.1749999999999998</v>
      </c>
      <c r="KI5" s="924" t="str">
        <f t="shared" si="165"/>
        <v>3.18</v>
      </c>
      <c r="KJ5" s="928" t="str">
        <f t="shared" si="166"/>
        <v>Lên lớp</v>
      </c>
      <c r="KK5" s="931">
        <f t="shared" si="167"/>
        <v>61</v>
      </c>
      <c r="KL5" s="922">
        <f t="shared" si="168"/>
        <v>2.8360655737704916</v>
      </c>
      <c r="KM5" s="924" t="str">
        <f t="shared" si="169"/>
        <v>2.84</v>
      </c>
      <c r="KN5" s="932">
        <f t="shared" si="170"/>
        <v>20</v>
      </c>
      <c r="KO5" s="840">
        <f t="shared" si="171"/>
        <v>7.63</v>
      </c>
      <c r="KP5" s="933">
        <f t="shared" si="172"/>
        <v>3.1749999999999998</v>
      </c>
      <c r="KQ5" s="934">
        <f t="shared" si="173"/>
        <v>61</v>
      </c>
      <c r="KR5" s="935">
        <f t="shared" si="174"/>
        <v>7.1754098360655725</v>
      </c>
      <c r="KS5" s="936">
        <f t="shared" si="175"/>
        <v>2.8360655737704916</v>
      </c>
      <c r="KT5" s="928" t="str">
        <f t="shared" si="176"/>
        <v>Lên lớp</v>
      </c>
      <c r="KU5" s="712"/>
      <c r="KV5" s="316">
        <v>9</v>
      </c>
      <c r="KW5" s="699">
        <v>9</v>
      </c>
      <c r="KX5" s="699"/>
      <c r="KY5" s="6">
        <f t="shared" si="177"/>
        <v>9</v>
      </c>
      <c r="KZ5" s="104">
        <f t="shared" si="178"/>
        <v>9</v>
      </c>
      <c r="LA5" s="784" t="str">
        <f t="shared" si="179"/>
        <v>9.0</v>
      </c>
      <c r="LB5" s="540" t="str">
        <f t="shared" si="180"/>
        <v>A</v>
      </c>
      <c r="LC5" s="539">
        <f t="shared" si="181"/>
        <v>4</v>
      </c>
      <c r="LD5" s="539" t="str">
        <f t="shared" si="182"/>
        <v>4.0</v>
      </c>
      <c r="LE5" s="12">
        <v>2</v>
      </c>
      <c r="LF5" s="820">
        <v>2</v>
      </c>
      <c r="LG5" s="706">
        <v>6.7</v>
      </c>
      <c r="LH5" s="420">
        <v>7</v>
      </c>
      <c r="LI5" s="420"/>
      <c r="LJ5" s="6">
        <f t="shared" si="191"/>
        <v>6.9</v>
      </c>
      <c r="LK5" s="104">
        <f t="shared" si="192"/>
        <v>6.9</v>
      </c>
      <c r="LL5" s="784" t="str">
        <f t="shared" si="193"/>
        <v>6.9</v>
      </c>
      <c r="LM5" s="540" t="str">
        <f t="shared" si="194"/>
        <v>C+</v>
      </c>
      <c r="LN5" s="539">
        <f t="shared" si="195"/>
        <v>2.5</v>
      </c>
      <c r="LO5" s="539" t="str">
        <f t="shared" si="196"/>
        <v>2.5</v>
      </c>
      <c r="LP5" s="12">
        <v>1</v>
      </c>
      <c r="LQ5" s="110">
        <v>1</v>
      </c>
      <c r="LR5" s="316">
        <v>7.5</v>
      </c>
      <c r="LS5" s="699">
        <v>8</v>
      </c>
      <c r="LT5" s="11"/>
      <c r="LU5" s="6">
        <f t="shared" si="197"/>
        <v>7.8</v>
      </c>
      <c r="LV5" s="104">
        <f t="shared" si="198"/>
        <v>7.8</v>
      </c>
      <c r="LW5" s="784" t="str">
        <f t="shared" si="199"/>
        <v>7.8</v>
      </c>
      <c r="LX5" s="540" t="str">
        <f t="shared" si="188"/>
        <v>B</v>
      </c>
      <c r="LY5" s="539">
        <f t="shared" si="200"/>
        <v>3</v>
      </c>
      <c r="LZ5" s="539" t="str">
        <f t="shared" si="201"/>
        <v>3.0</v>
      </c>
      <c r="MA5" s="12">
        <v>1</v>
      </c>
      <c r="MB5" s="110">
        <v>1</v>
      </c>
      <c r="MC5" s="706">
        <v>7.1</v>
      </c>
      <c r="MD5" s="297">
        <v>7</v>
      </c>
      <c r="ME5" s="297"/>
      <c r="MF5" s="6">
        <f t="shared" si="202"/>
        <v>7</v>
      </c>
      <c r="MG5" s="104">
        <f t="shared" si="203"/>
        <v>7</v>
      </c>
      <c r="MH5" s="784" t="str">
        <f t="shared" si="204"/>
        <v>7.0</v>
      </c>
      <c r="MI5" s="540" t="str">
        <f t="shared" si="205"/>
        <v>B</v>
      </c>
      <c r="MJ5" s="539">
        <f t="shared" si="206"/>
        <v>3</v>
      </c>
      <c r="MK5" s="539" t="str">
        <f t="shared" si="207"/>
        <v>3.0</v>
      </c>
      <c r="ML5" s="12">
        <v>5</v>
      </c>
      <c r="MM5" s="1030">
        <v>5</v>
      </c>
      <c r="MN5" s="848">
        <v>6.9</v>
      </c>
      <c r="MO5" s="420">
        <v>7</v>
      </c>
      <c r="MP5" s="1058"/>
      <c r="MQ5" s="6">
        <f t="shared" si="208"/>
        <v>7</v>
      </c>
      <c r="MR5" s="104">
        <f t="shared" si="209"/>
        <v>7</v>
      </c>
      <c r="MS5" s="784" t="str">
        <f t="shared" si="210"/>
        <v>7.0</v>
      </c>
      <c r="MT5" s="540" t="str">
        <f t="shared" si="211"/>
        <v>B</v>
      </c>
      <c r="MU5" s="539">
        <f t="shared" si="212"/>
        <v>3</v>
      </c>
      <c r="MV5" s="539" t="str">
        <f t="shared" si="213"/>
        <v>3.0</v>
      </c>
      <c r="MW5" s="12">
        <v>5</v>
      </c>
      <c r="MX5" s="1030">
        <v>5</v>
      </c>
      <c r="MY5" s="1069">
        <f t="shared" si="214"/>
        <v>14</v>
      </c>
      <c r="MZ5" s="1070">
        <f t="shared" si="215"/>
        <v>3.1071428571428572</v>
      </c>
      <c r="NA5" s="1071" t="str">
        <f t="shared" si="216"/>
        <v>3.11</v>
      </c>
      <c r="NB5" s="1072" t="str">
        <f t="shared" si="217"/>
        <v>Lên lớp</v>
      </c>
      <c r="NC5" s="1073">
        <f t="shared" si="218"/>
        <v>75</v>
      </c>
      <c r="ND5" s="1070">
        <f t="shared" si="219"/>
        <v>2.8866666666666667</v>
      </c>
      <c r="NE5" s="1071" t="str">
        <f t="shared" si="220"/>
        <v>2.89</v>
      </c>
      <c r="NF5" s="1074">
        <f t="shared" si="221"/>
        <v>14</v>
      </c>
      <c r="NG5" s="1075">
        <f t="shared" si="222"/>
        <v>3.1071428571428572</v>
      </c>
      <c r="NH5" s="1075">
        <f t="shared" si="223"/>
        <v>7.3357142857142845</v>
      </c>
      <c r="NI5" s="1076">
        <f t="shared" si="224"/>
        <v>75</v>
      </c>
      <c r="NJ5" s="1079">
        <f t="shared" si="225"/>
        <v>7.2053333333333311</v>
      </c>
      <c r="NK5" s="1077">
        <f t="shared" si="226"/>
        <v>2.8866666666666667</v>
      </c>
      <c r="NL5" s="1072" t="str">
        <f t="shared" si="227"/>
        <v>Lên lớp</v>
      </c>
      <c r="NN5" s="1335">
        <v>8</v>
      </c>
      <c r="NO5" s="1335">
        <v>8</v>
      </c>
      <c r="NP5" s="1335"/>
      <c r="NQ5" s="1413">
        <f t="shared" si="228"/>
        <v>8</v>
      </c>
      <c r="NR5" s="1414">
        <f t="shared" si="229"/>
        <v>8</v>
      </c>
      <c r="NS5" s="1512" t="str">
        <f t="shared" si="230"/>
        <v>8.0</v>
      </c>
      <c r="NT5" s="1416" t="str">
        <f t="shared" si="231"/>
        <v>B+</v>
      </c>
      <c r="NU5" s="1417">
        <f t="shared" si="232"/>
        <v>3.5</v>
      </c>
      <c r="NV5" s="1417" t="str">
        <f t="shared" si="233"/>
        <v>3.5</v>
      </c>
      <c r="NW5" s="1419">
        <v>6</v>
      </c>
      <c r="NX5" s="1610">
        <v>6</v>
      </c>
      <c r="NY5" s="1613">
        <v>8.5</v>
      </c>
      <c r="NZ5" s="1335">
        <v>8.3000000000000007</v>
      </c>
      <c r="OA5" s="1632">
        <f t="shared" si="234"/>
        <v>8.4</v>
      </c>
      <c r="OB5" s="1615">
        <v>7</v>
      </c>
      <c r="OC5" s="1659">
        <f t="shared" si="235"/>
        <v>7.6</v>
      </c>
      <c r="OD5" s="1660" t="str">
        <f t="shared" si="236"/>
        <v>7.6</v>
      </c>
      <c r="OE5" s="1636" t="str">
        <f t="shared" si="237"/>
        <v>B</v>
      </c>
      <c r="OF5" s="1637">
        <f t="shared" si="238"/>
        <v>3</v>
      </c>
      <c r="OG5" s="1637" t="str">
        <f t="shared" si="239"/>
        <v>3.0</v>
      </c>
      <c r="OH5" s="1638">
        <v>5</v>
      </c>
      <c r="OI5" s="1429">
        <v>5</v>
      </c>
      <c r="OJ5" s="1511">
        <f t="shared" si="240"/>
        <v>11</v>
      </c>
      <c r="OK5" s="1070">
        <f t="shared" si="241"/>
        <v>3.2727272727272729</v>
      </c>
    </row>
    <row r="6" spans="1:401" ht="20.25" customHeight="1" x14ac:dyDescent="0.25">
      <c r="A6" s="984">
        <v>22</v>
      </c>
      <c r="B6" s="959" t="s">
        <v>755</v>
      </c>
      <c r="C6" s="984" t="s">
        <v>805</v>
      </c>
      <c r="D6" s="1666" t="s">
        <v>806</v>
      </c>
      <c r="E6" s="1667" t="s">
        <v>400</v>
      </c>
      <c r="F6" s="618" t="s">
        <v>807</v>
      </c>
      <c r="G6" s="501" t="s">
        <v>808</v>
      </c>
      <c r="H6" s="700" t="s">
        <v>28</v>
      </c>
      <c r="I6" s="700" t="s">
        <v>795</v>
      </c>
      <c r="J6" s="502">
        <v>5.8</v>
      </c>
      <c r="K6" s="784" t="str">
        <f t="shared" si="0"/>
        <v>5.8</v>
      </c>
      <c r="L6" s="240" t="str">
        <f t="shared" si="1"/>
        <v>C</v>
      </c>
      <c r="M6" s="241">
        <f t="shared" si="2"/>
        <v>2</v>
      </c>
      <c r="N6" s="282" t="str">
        <f t="shared" si="3"/>
        <v>2.0</v>
      </c>
      <c r="O6" s="502">
        <v>6</v>
      </c>
      <c r="P6" s="784" t="str">
        <f t="shared" si="4"/>
        <v>6.0</v>
      </c>
      <c r="Q6" s="240" t="str">
        <f t="shared" si="5"/>
        <v>C</v>
      </c>
      <c r="R6" s="241">
        <f t="shared" si="6"/>
        <v>2</v>
      </c>
      <c r="S6" s="282" t="str">
        <f t="shared" si="7"/>
        <v>2.0</v>
      </c>
      <c r="T6" s="502">
        <v>6.5</v>
      </c>
      <c r="U6" s="486">
        <v>3</v>
      </c>
      <c r="V6" s="487"/>
      <c r="W6" s="239">
        <f t="shared" si="8"/>
        <v>4.4000000000000004</v>
      </c>
      <c r="X6" s="484">
        <f t="shared" si="9"/>
        <v>4.4000000000000004</v>
      </c>
      <c r="Y6" s="784" t="str">
        <f t="shared" si="10"/>
        <v>4.4</v>
      </c>
      <c r="Z6" s="240" t="str">
        <f t="shared" si="11"/>
        <v>D</v>
      </c>
      <c r="AA6" s="241">
        <f t="shared" si="12"/>
        <v>1</v>
      </c>
      <c r="AB6" s="241" t="str">
        <f t="shared" si="13"/>
        <v>1.0</v>
      </c>
      <c r="AC6" s="242">
        <v>3</v>
      </c>
      <c r="AD6" s="312">
        <v>3</v>
      </c>
      <c r="AE6" s="503">
        <v>6.4</v>
      </c>
      <c r="AF6" s="486">
        <v>5</v>
      </c>
      <c r="AG6" s="487"/>
      <c r="AH6" s="239">
        <f t="shared" si="14"/>
        <v>5.6</v>
      </c>
      <c r="AI6" s="484">
        <f t="shared" si="15"/>
        <v>5.6</v>
      </c>
      <c r="AJ6" s="784" t="str">
        <f t="shared" si="16"/>
        <v>5.6</v>
      </c>
      <c r="AK6" s="240" t="str">
        <f t="shared" si="17"/>
        <v>C</v>
      </c>
      <c r="AL6" s="241">
        <f t="shared" si="18"/>
        <v>2</v>
      </c>
      <c r="AM6" s="241" t="str">
        <f t="shared" si="19"/>
        <v>2.0</v>
      </c>
      <c r="AN6" s="242">
        <v>3</v>
      </c>
      <c r="AO6" s="489">
        <v>3</v>
      </c>
      <c r="AP6" s="502">
        <v>7.6</v>
      </c>
      <c r="AQ6" s="486">
        <v>7</v>
      </c>
      <c r="AR6" s="487"/>
      <c r="AS6" s="239">
        <f t="shared" si="20"/>
        <v>7.2</v>
      </c>
      <c r="AT6" s="484">
        <f t="shared" si="21"/>
        <v>7.2</v>
      </c>
      <c r="AU6" s="784" t="str">
        <f t="shared" si="22"/>
        <v>7.2</v>
      </c>
      <c r="AV6" s="240" t="str">
        <f t="shared" si="23"/>
        <v>B</v>
      </c>
      <c r="AW6" s="241">
        <f t="shared" si="24"/>
        <v>3</v>
      </c>
      <c r="AX6" s="241" t="str">
        <f t="shared" si="25"/>
        <v>3.0</v>
      </c>
      <c r="AY6" s="242">
        <v>4</v>
      </c>
      <c r="AZ6" s="312">
        <v>4</v>
      </c>
      <c r="BA6" s="1470">
        <v>3.6</v>
      </c>
      <c r="BB6" s="1471"/>
      <c r="BC6" s="1472"/>
      <c r="BD6" s="1473">
        <f t="shared" si="26"/>
        <v>1.4</v>
      </c>
      <c r="BE6" s="1474">
        <f t="shared" si="27"/>
        <v>1.4</v>
      </c>
      <c r="BF6" s="1474"/>
      <c r="BG6" s="1475" t="str">
        <f t="shared" si="29"/>
        <v>F</v>
      </c>
      <c r="BH6" s="1476">
        <f t="shared" si="30"/>
        <v>0</v>
      </c>
      <c r="BI6" s="1476" t="str">
        <f t="shared" si="31"/>
        <v>0.0</v>
      </c>
      <c r="BJ6" s="1477">
        <v>2</v>
      </c>
      <c r="BK6" s="259"/>
      <c r="BL6" s="259"/>
      <c r="BM6" s="259"/>
      <c r="BN6" s="259"/>
      <c r="BO6" s="259"/>
      <c r="BP6" s="492">
        <f t="shared" si="33"/>
        <v>0</v>
      </c>
      <c r="BQ6" s="784" t="str">
        <f t="shared" si="34"/>
        <v>0.0</v>
      </c>
      <c r="BR6" s="540" t="str">
        <f t="shared" ref="BR6" si="242">IF(BP6&gt;=8.5,"A",IF(BP6&gt;=8,"B+",IF(BP6&gt;=7,"B",IF(BP6&gt;=6.5,"C+",IF(BP6&gt;=5.5,"C",IF(BP6&gt;=5,"D+",IF(BP6&gt;=4,"D","F")))))))</f>
        <v>F</v>
      </c>
      <c r="BS6" s="539">
        <f t="shared" ref="BS6" si="243">IF(BR6="A",4,IF(BR6="B+",3.5,IF(BR6="B",3,IF(BR6="C+",2.5,IF(BR6="C",2,IF(BR6="D+",1.5,IF(BR6="D",1,0)))))))</f>
        <v>0</v>
      </c>
      <c r="BT6" s="539" t="str">
        <f t="shared" ref="BT6" si="244">TEXT(BS6,"0.0")</f>
        <v>0.0</v>
      </c>
      <c r="BU6" s="259"/>
      <c r="BV6" s="259"/>
      <c r="BW6" s="279">
        <v>7.8</v>
      </c>
      <c r="BX6" s="336">
        <v>5</v>
      </c>
      <c r="BY6" s="336"/>
      <c r="BZ6" s="239">
        <f t="shared" si="38"/>
        <v>6.1</v>
      </c>
      <c r="CA6" s="484">
        <f t="shared" si="39"/>
        <v>6.1</v>
      </c>
      <c r="CB6" s="784" t="str">
        <f t="shared" si="40"/>
        <v>6.1</v>
      </c>
      <c r="CC6" s="240" t="str">
        <f t="shared" si="41"/>
        <v>C</v>
      </c>
      <c r="CD6" s="241">
        <f t="shared" si="42"/>
        <v>2</v>
      </c>
      <c r="CE6" s="241" t="str">
        <f t="shared" si="43"/>
        <v>2.0</v>
      </c>
      <c r="CF6" s="242">
        <v>2</v>
      </c>
      <c r="CG6" s="489">
        <v>2</v>
      </c>
      <c r="CH6" s="279">
        <v>5.7</v>
      </c>
      <c r="CI6" s="336">
        <v>6</v>
      </c>
      <c r="CJ6" s="336"/>
      <c r="CK6" s="239">
        <f t="shared" si="44"/>
        <v>5.9</v>
      </c>
      <c r="CL6" s="484">
        <f t="shared" si="45"/>
        <v>5.9</v>
      </c>
      <c r="CM6" s="784" t="str">
        <f t="shared" si="46"/>
        <v>5.9</v>
      </c>
      <c r="CN6" s="240" t="str">
        <f t="shared" si="47"/>
        <v>C</v>
      </c>
      <c r="CO6" s="241">
        <f t="shared" si="48"/>
        <v>2</v>
      </c>
      <c r="CP6" s="241" t="str">
        <f t="shared" si="49"/>
        <v>2.0</v>
      </c>
      <c r="CQ6" s="242">
        <v>2</v>
      </c>
      <c r="CR6" s="489">
        <v>2</v>
      </c>
      <c r="CS6" s="495">
        <f t="shared" si="50"/>
        <v>16</v>
      </c>
      <c r="CT6" s="496">
        <f t="shared" si="51"/>
        <v>1.8125</v>
      </c>
      <c r="CU6" s="497" t="str">
        <f t="shared" si="52"/>
        <v>1.81</v>
      </c>
      <c r="CV6" s="259"/>
      <c r="CW6" s="499">
        <f t="shared" si="54"/>
        <v>14</v>
      </c>
      <c r="CX6" s="440">
        <f t="shared" si="55"/>
        <v>2.0714285714285716</v>
      </c>
      <c r="CY6" s="259"/>
      <c r="CZ6" s="259"/>
      <c r="DA6" s="1478">
        <v>7</v>
      </c>
      <c r="DB6" s="1479"/>
      <c r="DC6" s="1480"/>
      <c r="DD6" s="1481">
        <f t="shared" si="57"/>
        <v>2.8</v>
      </c>
      <c r="DE6" s="1482">
        <f t="shared" si="58"/>
        <v>2.8</v>
      </c>
      <c r="DF6" s="1482"/>
      <c r="DG6" s="1483" t="str">
        <f t="shared" si="60"/>
        <v>F</v>
      </c>
      <c r="DH6" s="1484">
        <f t="shared" si="61"/>
        <v>0</v>
      </c>
      <c r="DI6" s="1484" t="str">
        <f t="shared" si="62"/>
        <v>0.0</v>
      </c>
      <c r="DJ6" s="1485">
        <v>4</v>
      </c>
      <c r="DK6" s="255"/>
      <c r="DL6" s="331"/>
      <c r="DM6" s="700"/>
      <c r="DN6" s="700"/>
      <c r="DO6" s="239">
        <f t="shared" si="63"/>
        <v>0</v>
      </c>
      <c r="DP6" s="484">
        <f t="shared" si="64"/>
        <v>0</v>
      </c>
      <c r="DQ6" s="784" t="str">
        <f t="shared" si="65"/>
        <v>0.0</v>
      </c>
      <c r="DR6" s="240" t="str">
        <f t="shared" si="66"/>
        <v>F</v>
      </c>
      <c r="DS6" s="241">
        <f t="shared" si="67"/>
        <v>0</v>
      </c>
      <c r="DT6" s="241" t="str">
        <f t="shared" si="68"/>
        <v>0.0</v>
      </c>
      <c r="DU6" s="259"/>
      <c r="DV6" s="489"/>
      <c r="DW6" s="307">
        <v>7.3</v>
      </c>
      <c r="DX6" s="700">
        <v>7</v>
      </c>
      <c r="DY6" s="700"/>
      <c r="DZ6" s="239">
        <f t="shared" si="69"/>
        <v>7.1</v>
      </c>
      <c r="EA6" s="484">
        <f t="shared" si="70"/>
        <v>7.1</v>
      </c>
      <c r="EB6" s="784" t="str">
        <f t="shared" si="71"/>
        <v>7.1</v>
      </c>
      <c r="EC6" s="240" t="str">
        <f t="shared" si="72"/>
        <v>B</v>
      </c>
      <c r="ED6" s="241">
        <f t="shared" si="73"/>
        <v>3</v>
      </c>
      <c r="EE6" s="241" t="str">
        <f t="shared" si="74"/>
        <v>3.0</v>
      </c>
      <c r="EF6" s="242">
        <v>4</v>
      </c>
      <c r="EG6" s="312">
        <v>4</v>
      </c>
      <c r="EH6" s="505">
        <v>5.2</v>
      </c>
      <c r="EI6" s="506">
        <v>6</v>
      </c>
      <c r="EJ6" s="507"/>
      <c r="EK6" s="239">
        <f t="shared" si="75"/>
        <v>5.7</v>
      </c>
      <c r="EL6" s="484">
        <f t="shared" si="76"/>
        <v>5.7</v>
      </c>
      <c r="EM6" s="784" t="str">
        <f t="shared" si="77"/>
        <v>5.7</v>
      </c>
      <c r="EN6" s="240" t="str">
        <f t="shared" si="78"/>
        <v>C</v>
      </c>
      <c r="EO6" s="241">
        <f t="shared" si="79"/>
        <v>2</v>
      </c>
      <c r="EP6" s="241" t="str">
        <f t="shared" si="80"/>
        <v>2.0</v>
      </c>
      <c r="EQ6" s="242">
        <v>3</v>
      </c>
      <c r="ER6" s="489">
        <v>3</v>
      </c>
      <c r="ES6" s="331">
        <v>8</v>
      </c>
      <c r="ET6" s="700">
        <v>5</v>
      </c>
      <c r="EU6" s="566"/>
      <c r="EV6" s="567">
        <f t="shared" si="81"/>
        <v>6.2</v>
      </c>
      <c r="EW6" s="568">
        <f t="shared" si="82"/>
        <v>6.2</v>
      </c>
      <c r="EX6" s="784" t="str">
        <f t="shared" si="83"/>
        <v>6.2</v>
      </c>
      <c r="EY6" s="569" t="str">
        <f t="shared" si="84"/>
        <v>C</v>
      </c>
      <c r="EZ6" s="570">
        <f t="shared" si="85"/>
        <v>2</v>
      </c>
      <c r="FA6" s="570" t="str">
        <f t="shared" si="86"/>
        <v>2.0</v>
      </c>
      <c r="FB6" s="571">
        <v>2</v>
      </c>
      <c r="FC6" s="572">
        <v>2</v>
      </c>
      <c r="FD6" s="537"/>
      <c r="FE6" s="700"/>
      <c r="FF6" s="700"/>
      <c r="FG6" s="239">
        <f t="shared" si="87"/>
        <v>0</v>
      </c>
      <c r="FH6" s="484">
        <f t="shared" si="88"/>
        <v>0</v>
      </c>
      <c r="FI6" s="784" t="str">
        <f t="shared" si="89"/>
        <v>0.0</v>
      </c>
      <c r="FJ6" s="240" t="str">
        <f t="shared" si="90"/>
        <v>F</v>
      </c>
      <c r="FK6" s="241">
        <f t="shared" si="91"/>
        <v>0</v>
      </c>
      <c r="FL6" s="241" t="str">
        <f t="shared" si="92"/>
        <v>0.0</v>
      </c>
      <c r="FM6" s="259"/>
      <c r="FN6" s="489"/>
      <c r="FO6" s="504"/>
      <c r="FP6" s="700"/>
      <c r="FQ6" s="700"/>
      <c r="FR6" s="239">
        <f t="shared" si="93"/>
        <v>0</v>
      </c>
      <c r="FS6" s="484">
        <f t="shared" si="94"/>
        <v>0</v>
      </c>
      <c r="FT6" s="784" t="str">
        <f t="shared" si="95"/>
        <v>0.0</v>
      </c>
      <c r="FU6" s="240" t="str">
        <f t="shared" si="96"/>
        <v>F</v>
      </c>
      <c r="FV6" s="241">
        <f t="shared" si="97"/>
        <v>0</v>
      </c>
      <c r="FW6" s="241" t="str">
        <f t="shared" si="98"/>
        <v>0.0</v>
      </c>
      <c r="FX6" s="259"/>
      <c r="FY6" s="489"/>
      <c r="FZ6" s="366">
        <f t="shared" si="99"/>
        <v>13</v>
      </c>
      <c r="GA6" s="361">
        <f t="shared" si="100"/>
        <v>1.6923076923076923</v>
      </c>
      <c r="GB6" s="362" t="str">
        <f t="shared" si="101"/>
        <v>1.69</v>
      </c>
      <c r="GC6" s="699" t="str">
        <f t="shared" si="102"/>
        <v>Lên lớp</v>
      </c>
      <c r="GD6" s="559">
        <f t="shared" si="103"/>
        <v>29</v>
      </c>
      <c r="GE6" s="354">
        <f t="shared" si="104"/>
        <v>1.7586206896551724</v>
      </c>
      <c r="GF6" s="355" t="str">
        <f t="shared" si="105"/>
        <v>1.76</v>
      </c>
      <c r="GG6" s="675">
        <f t="shared" si="106"/>
        <v>23</v>
      </c>
      <c r="GH6" s="789">
        <f t="shared" si="107"/>
        <v>6.1173913043478256</v>
      </c>
      <c r="GI6" s="561">
        <f t="shared" si="108"/>
        <v>2.2173913043478262</v>
      </c>
      <c r="GJ6" s="703" t="str">
        <f t="shared" si="109"/>
        <v>Lên lớp</v>
      </c>
      <c r="GK6" s="695"/>
      <c r="GL6" s="247">
        <v>8</v>
      </c>
      <c r="GM6" s="335">
        <v>6</v>
      </c>
      <c r="GN6" s="420"/>
      <c r="GO6" s="6">
        <f t="shared" si="110"/>
        <v>6.8</v>
      </c>
      <c r="GP6" s="104">
        <f t="shared" si="111"/>
        <v>6.8</v>
      </c>
      <c r="GQ6" s="784" t="str">
        <f t="shared" si="112"/>
        <v>6.8</v>
      </c>
      <c r="GR6" s="540" t="str">
        <f t="shared" si="113"/>
        <v>C+</v>
      </c>
      <c r="GS6" s="539">
        <f t="shared" si="114"/>
        <v>2.5</v>
      </c>
      <c r="GT6" s="539" t="str">
        <f t="shared" si="115"/>
        <v>2.5</v>
      </c>
      <c r="GU6" s="12">
        <v>3</v>
      </c>
      <c r="GV6" s="820">
        <v>3</v>
      </c>
      <c r="GW6" s="1486">
        <v>5.3</v>
      </c>
      <c r="GX6" s="1487">
        <v>7</v>
      </c>
      <c r="GY6" s="1488"/>
      <c r="GZ6" s="1481">
        <f t="shared" si="116"/>
        <v>6.3</v>
      </c>
      <c r="HA6" s="1482">
        <f t="shared" si="117"/>
        <v>6.3</v>
      </c>
      <c r="HB6" s="784" t="str">
        <f t="shared" si="118"/>
        <v>6.3</v>
      </c>
      <c r="HC6" s="1483" t="str">
        <f t="shared" ref="HC6" si="245">IF(HA6&gt;=8.5,"A",IF(HA6&gt;=8,"B+",IF(HA6&gt;=7,"B",IF(HA6&gt;=6.5,"C+",IF(HA6&gt;=5.5,"C",IF(HA6&gt;=5,"D+",IF(HA6&gt;=4,"D","F")))))))</f>
        <v>C</v>
      </c>
      <c r="HD6" s="1484">
        <f t="shared" si="119"/>
        <v>2</v>
      </c>
      <c r="HE6" s="1484" t="str">
        <f t="shared" si="120"/>
        <v>2.0</v>
      </c>
      <c r="HF6" s="12">
        <v>3</v>
      </c>
      <c r="HG6" s="110">
        <v>3</v>
      </c>
      <c r="HH6" s="844">
        <v>7</v>
      </c>
      <c r="HI6" s="861">
        <v>9</v>
      </c>
      <c r="HJ6" s="865"/>
      <c r="HK6" s="239">
        <f t="shared" si="121"/>
        <v>8.1999999999999993</v>
      </c>
      <c r="HL6" s="484">
        <f t="shared" si="122"/>
        <v>8.1999999999999993</v>
      </c>
      <c r="HM6" s="819" t="str">
        <f t="shared" si="123"/>
        <v>8.2</v>
      </c>
      <c r="HN6" s="240" t="str">
        <f t="shared" si="124"/>
        <v>B+</v>
      </c>
      <c r="HO6" s="241">
        <f t="shared" si="125"/>
        <v>3.5</v>
      </c>
      <c r="HP6" s="241" t="str">
        <f t="shared" si="126"/>
        <v>3.5</v>
      </c>
      <c r="HQ6" s="871">
        <v>3</v>
      </c>
      <c r="HR6" s="873">
        <v>3</v>
      </c>
      <c r="HS6" s="774">
        <v>0</v>
      </c>
      <c r="HT6" s="420"/>
      <c r="HU6" s="420"/>
      <c r="HV6" s="6">
        <f t="shared" si="127"/>
        <v>0</v>
      </c>
      <c r="HW6" s="104">
        <f t="shared" si="128"/>
        <v>0</v>
      </c>
      <c r="HX6" s="784" t="str">
        <f t="shared" si="129"/>
        <v>0.0</v>
      </c>
      <c r="HY6" s="540" t="str">
        <f t="shared" si="130"/>
        <v>F</v>
      </c>
      <c r="HZ6" s="539">
        <f t="shared" si="131"/>
        <v>0</v>
      </c>
      <c r="IA6" s="539" t="str">
        <f t="shared" si="132"/>
        <v>0.0</v>
      </c>
      <c r="IB6" s="12">
        <v>1</v>
      </c>
      <c r="IC6" s="824"/>
      <c r="ID6" s="849">
        <v>6.3</v>
      </c>
      <c r="IE6" s="335">
        <v>7</v>
      </c>
      <c r="IF6" s="335"/>
      <c r="IG6" s="181">
        <f t="shared" si="133"/>
        <v>6.7</v>
      </c>
      <c r="IH6" s="492">
        <f t="shared" si="134"/>
        <v>6.7</v>
      </c>
      <c r="II6" s="850" t="str">
        <f t="shared" si="135"/>
        <v>6.7</v>
      </c>
      <c r="IJ6" s="520" t="str">
        <f t="shared" si="136"/>
        <v>C+</v>
      </c>
      <c r="IK6" s="521">
        <f t="shared" si="137"/>
        <v>2.5</v>
      </c>
      <c r="IL6" s="521" t="str">
        <f t="shared" si="138"/>
        <v>2.5</v>
      </c>
      <c r="IM6" s="183">
        <v>2</v>
      </c>
      <c r="IN6" s="851">
        <v>2</v>
      </c>
      <c r="IO6" s="316"/>
      <c r="IP6" s="699"/>
      <c r="IQ6" s="699"/>
      <c r="IR6" s="6">
        <f t="shared" si="139"/>
        <v>0</v>
      </c>
      <c r="IS6" s="104">
        <f t="shared" si="140"/>
        <v>0</v>
      </c>
      <c r="IT6" s="784" t="str">
        <f t="shared" si="141"/>
        <v>0.0</v>
      </c>
      <c r="IU6" s="540" t="str">
        <f t="shared" si="142"/>
        <v>F</v>
      </c>
      <c r="IV6" s="539">
        <f t="shared" si="143"/>
        <v>0</v>
      </c>
      <c r="IW6" s="539" t="str">
        <f t="shared" si="144"/>
        <v>0.0</v>
      </c>
      <c r="IX6" s="12">
        <v>1</v>
      </c>
      <c r="IY6" s="820"/>
      <c r="IZ6" s="706">
        <v>7</v>
      </c>
      <c r="JA6" s="420">
        <v>5</v>
      </c>
      <c r="JB6" s="420"/>
      <c r="JC6" s="6">
        <f t="shared" si="145"/>
        <v>5.8</v>
      </c>
      <c r="JD6" s="104">
        <f t="shared" si="146"/>
        <v>5.8</v>
      </c>
      <c r="JE6" s="784" t="str">
        <f t="shared" si="147"/>
        <v>5.8</v>
      </c>
      <c r="JF6" s="540" t="str">
        <f t="shared" si="148"/>
        <v>C</v>
      </c>
      <c r="JG6" s="539">
        <f t="shared" si="149"/>
        <v>2</v>
      </c>
      <c r="JH6" s="539" t="str">
        <f t="shared" si="150"/>
        <v>2.0</v>
      </c>
      <c r="JI6" s="12">
        <v>2</v>
      </c>
      <c r="JJ6" s="824">
        <v>2</v>
      </c>
      <c r="JK6" s="706">
        <v>7</v>
      </c>
      <c r="JL6" s="420">
        <v>8</v>
      </c>
      <c r="JM6" s="420"/>
      <c r="JN6" s="6">
        <f t="shared" si="151"/>
        <v>7.6</v>
      </c>
      <c r="JO6" s="104">
        <f t="shared" si="152"/>
        <v>7.6</v>
      </c>
      <c r="JP6" s="784" t="str">
        <f t="shared" si="153"/>
        <v>7.6</v>
      </c>
      <c r="JQ6" s="540" t="str">
        <f t="shared" si="154"/>
        <v>B</v>
      </c>
      <c r="JR6" s="539">
        <f t="shared" si="155"/>
        <v>3</v>
      </c>
      <c r="JS6" s="539" t="str">
        <f t="shared" si="156"/>
        <v>3.0</v>
      </c>
      <c r="JT6" s="12">
        <v>2</v>
      </c>
      <c r="JU6" s="824">
        <v>2</v>
      </c>
      <c r="JV6" s="774">
        <v>0</v>
      </c>
      <c r="JW6" s="297"/>
      <c r="JX6" s="420"/>
      <c r="JY6" s="723">
        <f t="shared" si="157"/>
        <v>0</v>
      </c>
      <c r="JZ6" s="724">
        <f t="shared" si="158"/>
        <v>0</v>
      </c>
      <c r="KA6" s="799" t="str">
        <f t="shared" si="159"/>
        <v>0.0</v>
      </c>
      <c r="KB6" s="725" t="str">
        <f t="shared" si="160"/>
        <v>F</v>
      </c>
      <c r="KC6" s="726">
        <f t="shared" si="161"/>
        <v>0</v>
      </c>
      <c r="KD6" s="726" t="str">
        <f t="shared" si="162"/>
        <v>0.0</v>
      </c>
      <c r="KE6" s="729">
        <v>3</v>
      </c>
      <c r="KF6" s="728"/>
      <c r="KG6" s="920">
        <f t="shared" si="163"/>
        <v>20</v>
      </c>
      <c r="KH6" s="922">
        <f t="shared" si="164"/>
        <v>1.95</v>
      </c>
      <c r="KI6" s="924" t="str">
        <f t="shared" si="165"/>
        <v>1.95</v>
      </c>
      <c r="KJ6" s="928" t="str">
        <f t="shared" si="166"/>
        <v>Lên lớp</v>
      </c>
      <c r="KK6" s="931">
        <f t="shared" si="167"/>
        <v>49</v>
      </c>
      <c r="KL6" s="922">
        <f t="shared" si="168"/>
        <v>1.8367346938775511</v>
      </c>
      <c r="KM6" s="924" t="str">
        <f t="shared" si="169"/>
        <v>1.84</v>
      </c>
      <c r="KN6" s="932">
        <f t="shared" si="170"/>
        <v>15</v>
      </c>
      <c r="KO6" s="840">
        <f t="shared" si="171"/>
        <v>6.9399999999999995</v>
      </c>
      <c r="KP6" s="933">
        <f t="shared" si="172"/>
        <v>2.6</v>
      </c>
      <c r="KQ6" s="934">
        <f t="shared" si="173"/>
        <v>38</v>
      </c>
      <c r="KR6" s="935">
        <f t="shared" si="174"/>
        <v>6.4421052631578943</v>
      </c>
      <c r="KS6" s="936">
        <f t="shared" si="175"/>
        <v>2.3684210526315788</v>
      </c>
      <c r="KT6" s="928" t="str">
        <f t="shared" si="176"/>
        <v>Lên lớp</v>
      </c>
      <c r="KU6" s="712"/>
      <c r="KV6" s="775">
        <v>0</v>
      </c>
      <c r="KW6" s="699"/>
      <c r="KX6" s="699"/>
      <c r="KY6" s="6">
        <f t="shared" si="177"/>
        <v>0</v>
      </c>
      <c r="KZ6" s="104">
        <f t="shared" si="178"/>
        <v>0</v>
      </c>
      <c r="LA6" s="784" t="str">
        <f t="shared" si="179"/>
        <v>0.0</v>
      </c>
      <c r="LB6" s="540" t="str">
        <f t="shared" si="180"/>
        <v>F</v>
      </c>
      <c r="LC6" s="539">
        <f t="shared" si="181"/>
        <v>0</v>
      </c>
      <c r="LD6" s="539" t="str">
        <f t="shared" si="182"/>
        <v>0.0</v>
      </c>
      <c r="LE6" s="12">
        <v>2</v>
      </c>
      <c r="LF6" s="820"/>
      <c r="LG6" s="821">
        <v>7.7</v>
      </c>
      <c r="LH6" s="1034">
        <v>8</v>
      </c>
      <c r="LI6" s="336"/>
      <c r="LJ6" s="239">
        <f t="shared" si="191"/>
        <v>7.9</v>
      </c>
      <c r="LK6" s="484">
        <f t="shared" si="192"/>
        <v>7.9</v>
      </c>
      <c r="LL6" s="819" t="str">
        <f t="shared" si="193"/>
        <v>7.9</v>
      </c>
      <c r="LM6" s="240" t="str">
        <f t="shared" si="194"/>
        <v>B</v>
      </c>
      <c r="LN6" s="241">
        <f t="shared" si="195"/>
        <v>3</v>
      </c>
      <c r="LO6" s="241" t="str">
        <f t="shared" si="196"/>
        <v>3.0</v>
      </c>
      <c r="LP6" s="242">
        <v>1</v>
      </c>
      <c r="LQ6" s="489">
        <v>1</v>
      </c>
      <c r="LR6" s="331">
        <v>7.5</v>
      </c>
      <c r="LS6" s="700">
        <v>8</v>
      </c>
      <c r="LT6" s="977"/>
      <c r="LU6" s="239">
        <f t="shared" si="197"/>
        <v>7.8</v>
      </c>
      <c r="LV6" s="484">
        <f t="shared" si="198"/>
        <v>7.8</v>
      </c>
      <c r="LW6" s="819" t="str">
        <f t="shared" si="199"/>
        <v>7.8</v>
      </c>
      <c r="LX6" s="240" t="str">
        <f t="shared" si="188"/>
        <v>B</v>
      </c>
      <c r="LY6" s="241">
        <f t="shared" si="200"/>
        <v>3</v>
      </c>
      <c r="LZ6" s="241" t="str">
        <f t="shared" si="201"/>
        <v>3.0</v>
      </c>
      <c r="MA6" s="242">
        <v>1</v>
      </c>
      <c r="MB6" s="489">
        <v>1</v>
      </c>
      <c r="MC6" s="279">
        <v>8.6999999999999993</v>
      </c>
      <c r="MD6" s="504">
        <v>9.5</v>
      </c>
      <c r="ME6" s="504"/>
      <c r="MF6" s="239">
        <f t="shared" si="202"/>
        <v>9.1999999999999993</v>
      </c>
      <c r="MG6" s="484">
        <f t="shared" si="203"/>
        <v>9.1999999999999993</v>
      </c>
      <c r="MH6" s="819" t="str">
        <f t="shared" si="204"/>
        <v>9.2</v>
      </c>
      <c r="MI6" s="240" t="str">
        <f t="shared" si="205"/>
        <v>A</v>
      </c>
      <c r="MJ6" s="241">
        <f t="shared" si="206"/>
        <v>4</v>
      </c>
      <c r="MK6" s="241" t="str">
        <f t="shared" si="207"/>
        <v>4.0</v>
      </c>
      <c r="ML6" s="242">
        <v>5</v>
      </c>
      <c r="MM6" s="1119">
        <v>5</v>
      </c>
      <c r="MN6" s="877">
        <v>8.6</v>
      </c>
      <c r="MO6" s="336">
        <v>9</v>
      </c>
      <c r="MP6" s="1092"/>
      <c r="MQ6" s="6">
        <f t="shared" si="208"/>
        <v>8.8000000000000007</v>
      </c>
      <c r="MR6" s="104">
        <f t="shared" si="209"/>
        <v>8.8000000000000007</v>
      </c>
      <c r="MS6" s="784" t="str">
        <f t="shared" si="210"/>
        <v>8.8</v>
      </c>
      <c r="MT6" s="540" t="str">
        <f t="shared" si="211"/>
        <v>A</v>
      </c>
      <c r="MU6" s="539">
        <f t="shared" si="212"/>
        <v>4</v>
      </c>
      <c r="MV6" s="539" t="str">
        <f t="shared" si="213"/>
        <v>4.0</v>
      </c>
      <c r="MW6" s="12">
        <v>5</v>
      </c>
      <c r="MX6" s="1030">
        <v>5</v>
      </c>
      <c r="MY6" s="1069">
        <f t="shared" si="214"/>
        <v>14</v>
      </c>
      <c r="MZ6" s="1070">
        <f t="shared" si="215"/>
        <v>3.2857142857142856</v>
      </c>
      <c r="NA6" s="1071" t="str">
        <f t="shared" si="216"/>
        <v>3.29</v>
      </c>
      <c r="NB6" s="1072" t="str">
        <f t="shared" si="217"/>
        <v>Lên lớp</v>
      </c>
      <c r="NC6" s="1073">
        <f t="shared" si="218"/>
        <v>63</v>
      </c>
      <c r="ND6" s="1070">
        <f t="shared" si="219"/>
        <v>2.1587301587301586</v>
      </c>
      <c r="NE6" s="1071" t="str">
        <f t="shared" si="220"/>
        <v>2.16</v>
      </c>
      <c r="NF6" s="1074">
        <f t="shared" si="221"/>
        <v>12</v>
      </c>
      <c r="NG6" s="1075">
        <f t="shared" si="222"/>
        <v>3.8333333333333335</v>
      </c>
      <c r="NH6" s="1075">
        <f t="shared" si="223"/>
        <v>8.8083333333333336</v>
      </c>
      <c r="NI6" s="1076">
        <f t="shared" si="224"/>
        <v>50</v>
      </c>
      <c r="NJ6" s="1079">
        <f t="shared" si="225"/>
        <v>7.01</v>
      </c>
      <c r="NK6" s="1077">
        <f t="shared" si="226"/>
        <v>2.72</v>
      </c>
      <c r="NL6" s="1072" t="str">
        <f t="shared" si="227"/>
        <v>Lên lớp</v>
      </c>
      <c r="NN6" s="1336">
        <v>8.8000000000000007</v>
      </c>
      <c r="NO6" s="1336">
        <v>9</v>
      </c>
      <c r="NP6" s="1336"/>
      <c r="NQ6" s="1420">
        <f t="shared" si="228"/>
        <v>8.9</v>
      </c>
      <c r="NR6" s="1421">
        <f t="shared" si="229"/>
        <v>8.9</v>
      </c>
      <c r="NS6" s="1513" t="str">
        <f t="shared" si="230"/>
        <v>8.9</v>
      </c>
      <c r="NT6" s="1423" t="str">
        <f t="shared" si="231"/>
        <v>A</v>
      </c>
      <c r="NU6" s="1424">
        <f t="shared" si="232"/>
        <v>4</v>
      </c>
      <c r="NV6" s="1424" t="str">
        <f t="shared" si="233"/>
        <v>4.0</v>
      </c>
      <c r="NW6" s="1426">
        <v>6</v>
      </c>
      <c r="NX6" s="1612">
        <v>6</v>
      </c>
      <c r="NY6" s="1614"/>
      <c r="NZ6" s="1336"/>
      <c r="OA6" s="1633"/>
      <c r="OB6" s="1657"/>
      <c r="OC6" s="1661">
        <f t="shared" si="235"/>
        <v>0</v>
      </c>
      <c r="OD6" s="1662" t="str">
        <f t="shared" si="236"/>
        <v>0.0</v>
      </c>
      <c r="OE6" s="1641" t="str">
        <f t="shared" si="237"/>
        <v>F</v>
      </c>
      <c r="OF6" s="1642">
        <f t="shared" si="238"/>
        <v>0</v>
      </c>
      <c r="OG6" s="1642" t="str">
        <f t="shared" si="239"/>
        <v>0.0</v>
      </c>
      <c r="OH6" s="1643"/>
      <c r="OI6" s="1430"/>
      <c r="OJ6" s="1511">
        <f t="shared" si="240"/>
        <v>6</v>
      </c>
      <c r="OK6" s="1070">
        <f t="shared" si="241"/>
        <v>4</v>
      </c>
    </row>
    <row r="7" spans="1:401" ht="17.25" customHeight="1" x14ac:dyDescent="0.25">
      <c r="A7" s="610"/>
      <c r="B7" s="610"/>
      <c r="C7" s="1658"/>
      <c r="D7" s="445"/>
      <c r="E7" s="445"/>
      <c r="F7" s="445"/>
      <c r="G7" s="83"/>
      <c r="H7" s="610"/>
      <c r="I7" s="610"/>
    </row>
    <row r="8" spans="1:401" ht="17.25" customHeight="1" x14ac:dyDescent="0.25">
      <c r="A8" s="610"/>
      <c r="B8" s="610"/>
      <c r="C8" s="610"/>
      <c r="D8" s="445"/>
      <c r="E8" s="445"/>
      <c r="F8" s="445"/>
      <c r="G8" s="83"/>
      <c r="H8" s="610"/>
      <c r="I8" s="610"/>
    </row>
    <row r="9" spans="1:401" ht="17.25" customHeight="1" x14ac:dyDescent="0.25">
      <c r="A9" s="610"/>
      <c r="B9" s="610"/>
      <c r="C9" s="610"/>
      <c r="D9" s="445"/>
      <c r="E9" s="445"/>
      <c r="F9" s="445"/>
      <c r="G9" s="83"/>
      <c r="H9" s="610"/>
      <c r="I9" s="610"/>
    </row>
    <row r="10" spans="1:401" ht="17.25" customHeight="1" x14ac:dyDescent="0.25">
      <c r="A10" s="610"/>
      <c r="B10" s="610"/>
      <c r="C10" s="610"/>
      <c r="D10" s="445"/>
      <c r="E10" s="445"/>
      <c r="F10" s="445"/>
      <c r="G10" s="83"/>
      <c r="H10" s="610"/>
      <c r="I10" s="610"/>
    </row>
    <row r="11" spans="1:401" ht="17.25" customHeight="1" x14ac:dyDescent="0.25">
      <c r="A11" s="610"/>
      <c r="B11" s="610"/>
      <c r="C11" s="610"/>
      <c r="D11" s="445"/>
      <c r="E11" s="445"/>
      <c r="F11" s="445"/>
      <c r="G11" s="83"/>
      <c r="H11" s="610"/>
      <c r="I11" s="610"/>
    </row>
    <row r="12" spans="1:401" ht="17.25" customHeight="1" x14ac:dyDescent="0.25">
      <c r="A12" s="610"/>
      <c r="B12" s="610"/>
      <c r="C12" s="610"/>
      <c r="D12" s="445"/>
      <c r="E12" s="445"/>
      <c r="F12" s="445"/>
      <c r="G12" s="83"/>
      <c r="H12" s="610"/>
      <c r="I12" s="610"/>
    </row>
    <row r="13" spans="1:401" ht="17.25" customHeight="1" x14ac:dyDescent="0.25">
      <c r="A13" s="610"/>
      <c r="B13" s="610"/>
      <c r="C13" s="610"/>
      <c r="D13" s="445"/>
      <c r="E13" s="445"/>
      <c r="F13" s="445"/>
      <c r="G13" s="83"/>
      <c r="H13" s="610"/>
      <c r="I13" s="610"/>
    </row>
    <row r="14" spans="1:401" ht="17.25" customHeight="1" x14ac:dyDescent="0.25">
      <c r="A14" s="610"/>
      <c r="B14" s="610"/>
      <c r="C14" s="610"/>
      <c r="D14" s="445"/>
      <c r="E14" s="445"/>
      <c r="F14" s="445"/>
      <c r="G14" s="83"/>
      <c r="H14" s="610"/>
      <c r="I14" s="610"/>
    </row>
    <row r="15" spans="1:401" ht="17.25" customHeight="1" x14ac:dyDescent="0.25">
      <c r="A15" s="610"/>
      <c r="B15" s="610"/>
      <c r="C15" s="610"/>
      <c r="D15" s="445"/>
      <c r="E15" s="445"/>
      <c r="F15" s="445"/>
      <c r="G15" s="83"/>
      <c r="H15" s="610"/>
      <c r="I15" s="610"/>
    </row>
    <row r="16" spans="1:401" ht="17.25" customHeight="1" x14ac:dyDescent="0.25">
      <c r="A16" s="610"/>
      <c r="B16" s="610"/>
      <c r="C16" s="610"/>
      <c r="D16" s="445"/>
      <c r="E16" s="445"/>
      <c r="F16" s="445"/>
      <c r="G16" s="83"/>
      <c r="H16" s="610"/>
      <c r="I16" s="610"/>
    </row>
    <row r="17" spans="1:181" ht="17.25" customHeight="1" x14ac:dyDescent="0.25">
      <c r="A17" s="610"/>
      <c r="B17" s="610"/>
      <c r="C17" s="610"/>
      <c r="D17" s="445"/>
      <c r="E17" s="445"/>
      <c r="F17" s="445"/>
      <c r="G17" s="83"/>
      <c r="H17" s="610"/>
      <c r="I17" s="610"/>
    </row>
    <row r="18" spans="1:181" ht="17.25" customHeight="1" x14ac:dyDescent="0.25">
      <c r="A18" s="610"/>
      <c r="B18" s="610"/>
      <c r="C18" s="610"/>
      <c r="D18" s="445"/>
      <c r="E18" s="445"/>
      <c r="F18" s="445"/>
      <c r="G18" s="83"/>
      <c r="H18" s="610"/>
      <c r="I18" s="610"/>
    </row>
    <row r="19" spans="1:181" ht="17.25" customHeight="1" x14ac:dyDescent="0.25">
      <c r="A19" s="610"/>
      <c r="B19" s="610"/>
      <c r="C19" s="610"/>
      <c r="D19" s="445"/>
      <c r="E19" s="445"/>
      <c r="F19" s="445"/>
      <c r="G19" s="83"/>
      <c r="H19" s="610"/>
      <c r="I19" s="610"/>
    </row>
    <row r="20" spans="1:181" ht="17.25" customHeight="1" x14ac:dyDescent="0.25">
      <c r="A20" s="610"/>
      <c r="B20" s="610"/>
      <c r="C20" s="610"/>
      <c r="D20" s="445"/>
      <c r="E20" s="445"/>
      <c r="F20" s="445"/>
      <c r="G20" s="83"/>
      <c r="H20" s="610"/>
      <c r="I20" s="236"/>
    </row>
    <row r="21" spans="1:181" ht="17.25" customHeight="1" x14ac:dyDescent="0.25">
      <c r="A21" s="610"/>
      <c r="B21" s="610"/>
      <c r="C21" s="610"/>
      <c r="D21" s="445"/>
      <c r="E21" s="445"/>
      <c r="F21" s="445"/>
      <c r="G21" s="83"/>
      <c r="H21" s="610"/>
      <c r="I21" s="610"/>
    </row>
    <row r="22" spans="1:181" ht="17.25" customHeight="1" x14ac:dyDescent="0.25">
      <c r="A22" s="1497">
        <v>19</v>
      </c>
      <c r="B22" s="1497" t="s">
        <v>755</v>
      </c>
      <c r="C22" s="1497" t="s">
        <v>921</v>
      </c>
      <c r="D22" s="1498" t="s">
        <v>922</v>
      </c>
      <c r="E22" s="1499" t="s">
        <v>923</v>
      </c>
      <c r="F22" s="197" t="s">
        <v>1215</v>
      </c>
      <c r="G22" s="90" t="s">
        <v>924</v>
      </c>
      <c r="H22" s="606" t="s">
        <v>28</v>
      </c>
      <c r="I22" s="606" t="s">
        <v>925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5"/>
      <c r="T22" s="309">
        <v>0</v>
      </c>
      <c r="U22" s="259"/>
      <c r="V22" s="259"/>
      <c r="W22" s="239">
        <f t="shared" ref="W22:W27" si="246">ROUND((T22*0.4+U22*0.6),1)</f>
        <v>0</v>
      </c>
      <c r="X22" s="484">
        <f t="shared" ref="X22:X27" si="247">ROUND(MAX((T22*0.4+U22*0.6),(T22*0.4+V22*0.6)),1)</f>
        <v>0</v>
      </c>
      <c r="Y22" s="484"/>
      <c r="Z22" s="240" t="str">
        <f t="shared" ref="Z22:Z27" si="248">IF(X22&gt;=8.5,"A",IF(X22&gt;=8,"B+",IF(X22&gt;=7,"B",IF(X22&gt;=6.5,"C+",IF(X22&gt;=5.5,"C",IF(X22&gt;=5,"D+",IF(X22&gt;=4,"D","F")))))))</f>
        <v>F</v>
      </c>
      <c r="AA22" s="241">
        <f t="shared" ref="AA22:AA27" si="249">IF(Z22="A",4,IF(Z22="B+",3.5,IF(Z22="B",3,IF(Z22="C+",2.5,IF(Z22="C",2,IF(Z22="D+",1.5,IF(Z22="D",1,0)))))))</f>
        <v>0</v>
      </c>
      <c r="AB22" s="241" t="str">
        <f t="shared" ref="AB22:AB27" si="250">TEXT(AA22,"0.0")</f>
        <v>0.0</v>
      </c>
      <c r="AC22" s="242">
        <v>3</v>
      </c>
      <c r="AD22" s="312"/>
      <c r="AE22" s="253"/>
      <c r="AF22" s="259"/>
      <c r="AG22" s="259"/>
      <c r="AH22" s="239">
        <f t="shared" ref="AH22:AH27" si="251">ROUND((AE22*0.4+AF22*0.6),1)</f>
        <v>0</v>
      </c>
      <c r="AI22" s="484">
        <f t="shared" ref="AI22:AI27" si="252">ROUND(MAX((AE22*0.4+AF22*0.6),(AE22*0.4+AG22*0.6)),1)</f>
        <v>0</v>
      </c>
      <c r="AJ22" s="484"/>
      <c r="AK22" s="240" t="str">
        <f t="shared" ref="AK22:AK27" si="253">IF(AI22&gt;=8.5,"A",IF(AI22&gt;=8,"B+",IF(AI22&gt;=7,"B",IF(AI22&gt;=6.5,"C+",IF(AI22&gt;=5.5,"C",IF(AI22&gt;=5,"D+",IF(AI22&gt;=4,"D","F")))))))</f>
        <v>F</v>
      </c>
      <c r="AL22" s="241">
        <f t="shared" ref="AL22:AL27" si="254">IF(AK22="A",4,IF(AK22="B+",3.5,IF(AK22="B",3,IF(AK22="C+",2.5,IF(AK22="C",2,IF(AK22="D+",1.5,IF(AK22="D",1,0)))))))</f>
        <v>0</v>
      </c>
      <c r="AM22" s="241" t="str">
        <f t="shared" ref="AM22:AM27" si="255">TEXT(AL22,"0.0")</f>
        <v>0.0</v>
      </c>
      <c r="AN22" s="259"/>
      <c r="AO22" s="252"/>
      <c r="AP22" s="209"/>
      <c r="AQ22" s="259"/>
      <c r="AR22" s="259"/>
      <c r="AS22" s="239">
        <f t="shared" ref="AS22:AS27" si="256">ROUND((AP22*0.4+AQ22*0.6),1)</f>
        <v>0</v>
      </c>
      <c r="AT22" s="484">
        <f t="shared" ref="AT22:AT27" si="257">ROUND(MAX((AP22*0.4+AQ22*0.6),(AP22*0.4+AR22*0.6)),1)</f>
        <v>0</v>
      </c>
      <c r="AU22" s="484"/>
      <c r="AV22" s="240" t="str">
        <f t="shared" ref="AV22:AV27" si="258">IF(AT22&gt;=8.5,"A",IF(AT22&gt;=8,"B+",IF(AT22&gt;=7,"B",IF(AT22&gt;=6.5,"C+",IF(AT22&gt;=5.5,"C",IF(AT22&gt;=5,"D+",IF(AT22&gt;=4,"D","F")))))))</f>
        <v>F</v>
      </c>
      <c r="AW22" s="241">
        <f t="shared" ref="AW22:AW27" si="259">IF(AV22="A",4,IF(AV22="B+",3.5,IF(AV22="B",3,IF(AV22="C+",2.5,IF(AV22="C",2,IF(AV22="D+",1.5,IF(AV22="D",1,0)))))))</f>
        <v>0</v>
      </c>
      <c r="AX22" s="241" t="str">
        <f t="shared" ref="AX22:AX27" si="260">TEXT(AW22,"0.0")</f>
        <v>0.0</v>
      </c>
      <c r="AY22" s="242">
        <v>4</v>
      </c>
      <c r="AZ22" s="112"/>
      <c r="BA22" s="268">
        <v>0</v>
      </c>
      <c r="BB22" s="700"/>
      <c r="BC22" s="700"/>
      <c r="BD22" s="239">
        <f t="shared" ref="BD22:BD27" si="261">ROUND((BA22*0.4+BB22*0.6),1)</f>
        <v>0</v>
      </c>
      <c r="BE22" s="484">
        <f t="shared" ref="BE22:BE27" si="262">ROUND(MAX((BA22*0.4+BB22*0.6),(BA22*0.4+BC22*0.6)),1)</f>
        <v>0</v>
      </c>
      <c r="BF22" s="484"/>
      <c r="BG22" s="240" t="str">
        <f t="shared" ref="BG22:BG27" si="263">IF(BE22&gt;=8.5,"A",IF(BE22&gt;=8,"B+",IF(BE22&gt;=7,"B",IF(BE22&gt;=6.5,"C+",IF(BE22&gt;=5.5,"C",IF(BE22&gt;=5,"D+",IF(BE22&gt;=4,"D","F")))))))</f>
        <v>F</v>
      </c>
      <c r="BH22" s="241">
        <f t="shared" ref="BH22:BH27" si="264">IF(BG22="A",4,IF(BG22="B+",3.5,IF(BG22="B",3,IF(BG22="C+",2.5,IF(BG22="C",2,IF(BG22="D+",1.5,IF(BG22="D",1,0)))))))</f>
        <v>0</v>
      </c>
      <c r="BI22" s="241" t="str">
        <f t="shared" ref="BI22:BI27" si="265">TEXT(BH22,"0.0")</f>
        <v>0.0</v>
      </c>
      <c r="BJ22" s="242"/>
      <c r="BK22" s="489"/>
      <c r="BL22" s="319"/>
      <c r="BM22" s="336"/>
      <c r="BN22" s="336"/>
      <c r="BO22" s="239">
        <f t="shared" ref="BO22:BO27" si="266">ROUND((BL22*0.4+BM22*0.6),1)</f>
        <v>0</v>
      </c>
      <c r="BP22" s="484">
        <f t="shared" ref="BP22:BP27" si="267">ROUND(MAX((BL22*0.4+BM22*0.6),(BL22*0.4+BN22*0.6)),1)</f>
        <v>0</v>
      </c>
      <c r="BQ22" s="484"/>
      <c r="BR22" s="240" t="str">
        <f t="shared" ref="BR22:BR27" si="268">IF(BP22&gt;=8.5,"A",IF(BP22&gt;=8,"B+",IF(BP22&gt;=7,"B",IF(BP22&gt;=6.5,"C+",IF(BP22&gt;=5.5,"C",IF(BP22&gt;=5,"D+",IF(BP22&gt;=4,"D","F")))))))</f>
        <v>F</v>
      </c>
      <c r="BS22" s="241">
        <f t="shared" ref="BS22:BS27" si="269">IF(BR22="A",4,IF(BR22="B+",3.5,IF(BR22="B",3,IF(BR22="C+",2.5,IF(BR22="C",2,IF(BR22="D+",1.5,IF(BR22="D",1,0)))))))</f>
        <v>0</v>
      </c>
      <c r="BT22" s="241" t="str">
        <f t="shared" ref="BT22:BT27" si="270">TEXT(BS22,"0.0")</f>
        <v>0.0</v>
      </c>
      <c r="BU22" s="242">
        <v>3</v>
      </c>
      <c r="BV22" s="255"/>
      <c r="BW22" s="279"/>
      <c r="BX22" s="336"/>
      <c r="BY22" s="336"/>
      <c r="BZ22" s="239">
        <f t="shared" ref="BZ22:BZ27" si="271">ROUND((BW22*0.4+BX22*0.6),1)</f>
        <v>0</v>
      </c>
      <c r="CA22" s="484">
        <f t="shared" ref="CA22:CA27" si="272">ROUND(MAX((BW22*0.4+BX22*0.6),(BW22*0.4+BY22*0.6)),1)</f>
        <v>0</v>
      </c>
      <c r="CB22" s="484"/>
      <c r="CC22" s="240" t="str">
        <f t="shared" ref="CC22:CC27" si="273">IF(CA22&gt;=8.5,"A",IF(CA22&gt;=8,"B+",IF(CA22&gt;=7,"B",IF(CA22&gt;=6.5,"C+",IF(CA22&gt;=5.5,"C",IF(CA22&gt;=5,"D+",IF(CA22&gt;=4,"D","F")))))))</f>
        <v>F</v>
      </c>
      <c r="CD22" s="241">
        <f t="shared" ref="CD22:CD27" si="274">IF(CC22="A",4,IF(CC22="B+",3.5,IF(CC22="B",3,IF(CC22="C+",2.5,IF(CC22="C",2,IF(CC22="D+",1.5,IF(CC22="D",1,0)))))))</f>
        <v>0</v>
      </c>
      <c r="CE22" s="241" t="str">
        <f t="shared" ref="CE22:CE27" si="275">TEXT(CD22,"0.0")</f>
        <v>0.0</v>
      </c>
      <c r="CF22" s="242">
        <v>2</v>
      </c>
      <c r="CG22" s="489"/>
      <c r="CH22" s="268"/>
      <c r="CI22" s="336"/>
      <c r="CJ22" s="336"/>
      <c r="CK22" s="239">
        <f t="shared" ref="CK22:CK27" si="276">ROUND((CH22*0.4+CI22*0.6),1)</f>
        <v>0</v>
      </c>
      <c r="CL22" s="484">
        <f t="shared" ref="CL22:CL27" si="277">ROUND(MAX((CH22*0.4+CI22*0.6),(CH22*0.4+CJ22*0.6)),1)</f>
        <v>0</v>
      </c>
      <c r="CM22" s="484"/>
      <c r="CN22" s="240" t="str">
        <f t="shared" ref="CN22:CN27" si="278">IF(CL22&gt;=8.5,"A",IF(CL22&gt;=8,"B+",IF(CL22&gt;=7,"B",IF(CL22&gt;=6.5,"C+",IF(CL22&gt;=5.5,"C",IF(CL22&gt;=5,"D+",IF(CL22&gt;=4,"D","F")))))))</f>
        <v>F</v>
      </c>
      <c r="CO22" s="241">
        <f t="shared" ref="CO22:CO27" si="279">IF(CN22="A",4,IF(CN22="B+",3.5,IF(CN22="B",3,IF(CN22="C+",2.5,IF(CN22="C",2,IF(CN22="D+",1.5,IF(CN22="D",1,0)))))))</f>
        <v>0</v>
      </c>
      <c r="CP22" s="241" t="str">
        <f t="shared" ref="CP22:CP27" si="280">TEXT(CO22,"0.0")</f>
        <v>0.0</v>
      </c>
      <c r="CQ22" s="242">
        <v>2</v>
      </c>
      <c r="CR22" s="489"/>
      <c r="CS22" s="360">
        <f t="shared" ref="CS22:CS27" si="281">AC22+AN22+AY22+BJ22+BU22+CF22+CQ22</f>
        <v>14</v>
      </c>
      <c r="CT22" s="361">
        <f t="shared" ref="CT22:CT27" si="282">(AA22*AC22+AL22*AN22+AW22*AY22+BH22*BJ22+BS22*BU22+CD22*CF22+CO22*CQ22)/CS22</f>
        <v>0</v>
      </c>
      <c r="CU22" s="362" t="str">
        <f t="shared" ref="CU22:CU27" si="283">TEXT(CT22,"0.00")</f>
        <v>0.00</v>
      </c>
      <c r="CV22" s="443" t="str">
        <f t="shared" ref="CV22:CV27" si="284">IF(AND(CT22&lt;0.8),"Cảnh báo KQHT","Lên lớp")</f>
        <v>Cảnh báo KQHT</v>
      </c>
      <c r="CW22" s="380">
        <f t="shared" ref="CW22:CW27" si="285">AD22+AO22+AZ22+BK22+BV22+CG22+CR22</f>
        <v>0</v>
      </c>
      <c r="CX22" s="358" t="e">
        <f t="shared" ref="CX22:CX27" si="286" xml:space="preserve"> (AA22*AD22+AL22*AO22+AW22*AZ22+BH22*BK22+BS22*BV22+CD22*CG22+CO22*CR22)/CW22</f>
        <v>#DIV/0!</v>
      </c>
      <c r="CY22" s="356" t="e">
        <f t="shared" ref="CY22:CY27" si="287">IF(AND(CX22&lt;1.2),"Cảnh báo KQHT","Lên lớp")</f>
        <v>#DIV/0!</v>
      </c>
      <c r="CZ22" s="482" t="s">
        <v>389</v>
      </c>
      <c r="DA22" s="209"/>
      <c r="DB22" s="259"/>
      <c r="DC22" s="259"/>
      <c r="DD22" s="259"/>
      <c r="DE22" s="259"/>
      <c r="DF22" s="259"/>
      <c r="DG22" s="259"/>
      <c r="DH22" s="259"/>
      <c r="DI22" s="259"/>
      <c r="DJ22" s="242">
        <v>4</v>
      </c>
      <c r="DK22" s="280"/>
      <c r="DL22" s="209"/>
      <c r="DM22" s="259"/>
      <c r="DN22" s="259"/>
      <c r="DO22" s="259"/>
      <c r="DP22" s="259"/>
      <c r="DQ22" s="259"/>
      <c r="DR22" s="259"/>
      <c r="DS22" s="259"/>
      <c r="DT22" s="259"/>
      <c r="DU22" s="242">
        <v>4</v>
      </c>
      <c r="DV22" s="280"/>
      <c r="DW22" s="209"/>
      <c r="DX22" s="259"/>
      <c r="DY22" s="259"/>
      <c r="DZ22" s="259"/>
      <c r="EA22" s="259"/>
      <c r="EB22" s="259"/>
      <c r="EC22" s="259"/>
      <c r="ED22" s="259"/>
      <c r="EE22" s="259"/>
      <c r="EF22" s="242">
        <v>4</v>
      </c>
      <c r="EG22" s="255"/>
      <c r="EH22" s="209"/>
      <c r="EI22" s="259"/>
      <c r="EJ22" s="259"/>
      <c r="EK22" s="259"/>
      <c r="EL22" s="259"/>
      <c r="EM22" s="259"/>
      <c r="EN22" s="259"/>
      <c r="EO22" s="259"/>
      <c r="EP22" s="259"/>
      <c r="EQ22" s="242">
        <v>3</v>
      </c>
      <c r="ER22" s="280"/>
      <c r="ES22" s="209"/>
      <c r="ET22" s="259"/>
      <c r="EU22" s="259"/>
      <c r="EV22" s="259"/>
      <c r="EW22" s="259"/>
      <c r="EX22" s="259"/>
      <c r="EY22" s="259"/>
      <c r="EZ22" s="259"/>
      <c r="FA22" s="259"/>
      <c r="FB22" s="242">
        <v>2</v>
      </c>
      <c r="FC22" s="280"/>
      <c r="FD22" s="209"/>
      <c r="FE22" s="259"/>
      <c r="FF22" s="259"/>
      <c r="FG22" s="259"/>
      <c r="FH22" s="259"/>
      <c r="FI22" s="259"/>
      <c r="FJ22" s="259"/>
      <c r="FK22" s="259"/>
      <c r="FL22" s="259"/>
      <c r="FM22" s="242">
        <v>2</v>
      </c>
      <c r="FN22" s="280"/>
      <c r="FO22" s="209"/>
      <c r="FP22" s="259"/>
      <c r="FQ22" s="259"/>
      <c r="FR22" s="259"/>
      <c r="FS22" s="259"/>
      <c r="FT22" s="259"/>
      <c r="FU22" s="259"/>
      <c r="FV22" s="259"/>
      <c r="FW22" s="259"/>
      <c r="FX22" s="242">
        <v>3</v>
      </c>
      <c r="FY22" s="280"/>
    </row>
    <row r="23" spans="1:181" ht="18" customHeight="1" x14ac:dyDescent="0.25">
      <c r="A23" s="1500">
        <v>18</v>
      </c>
      <c r="B23" s="1501" t="s">
        <v>755</v>
      </c>
      <c r="C23" s="1501" t="s">
        <v>926</v>
      </c>
      <c r="D23" s="1502" t="s">
        <v>927</v>
      </c>
      <c r="E23" s="1503" t="s">
        <v>400</v>
      </c>
      <c r="F23" s="197" t="s">
        <v>1215</v>
      </c>
      <c r="G23" s="200" t="s">
        <v>928</v>
      </c>
      <c r="H23" s="429" t="s">
        <v>28</v>
      </c>
      <c r="I23" s="235" t="s">
        <v>412</v>
      </c>
      <c r="J23" s="184"/>
      <c r="K23" s="411"/>
      <c r="L23" s="520" t="str">
        <f>IF(J23&gt;=8.5,"A",IF(J23&gt;=8,"B+",IF(J23&gt;=7,"B",IF(J23&gt;=6.5,"C+",IF(J23&gt;=5.5,"C",IF(J23&gt;=5,"D+",IF(J23&gt;=4,"D","F")))))))</f>
        <v>F</v>
      </c>
      <c r="M23" s="521">
        <f>IF(L23="A",4,IF(L23="B+",3.5,IF(L23="B",3,IF(L23="C+",2.5,IF(L23="C",2,IF(L23="D+",1.5,IF(L23="D",1,0)))))))</f>
        <v>0</v>
      </c>
      <c r="N23" s="233" t="str">
        <f>TEXT(M23,"0.0")</f>
        <v>0.0</v>
      </c>
      <c r="O23" s="260">
        <v>7.1</v>
      </c>
      <c r="P23" s="281"/>
      <c r="Q23" s="520" t="str">
        <f>IF(O23&gt;=8.5,"A",IF(O23&gt;=8,"B+",IF(O23&gt;=7,"B",IF(O23&gt;=6.5,"C+",IF(O23&gt;=5.5,"C",IF(O23&gt;=5,"D+",IF(O23&gt;=4,"D","F")))))))</f>
        <v>B</v>
      </c>
      <c r="R23" s="521">
        <f>IF(Q23="A",4,IF(Q23="B+",3.5,IF(Q23="B",3,IF(Q23="C+",2.5,IF(Q23="C",2,IF(Q23="D+",1.5,IF(Q23="D",1,0)))))))</f>
        <v>3</v>
      </c>
      <c r="S23" s="296" t="str">
        <f>TEXT(R23,"0.0")</f>
        <v>3.0</v>
      </c>
      <c r="T23" s="266">
        <v>0</v>
      </c>
      <c r="U23" s="45"/>
      <c r="V23" s="45"/>
      <c r="W23" s="6">
        <f t="shared" si="246"/>
        <v>0</v>
      </c>
      <c r="X23" s="104">
        <f t="shared" si="247"/>
        <v>0</v>
      </c>
      <c r="Y23" s="104"/>
      <c r="Z23" s="540" t="str">
        <f t="shared" si="248"/>
        <v>F</v>
      </c>
      <c r="AA23" s="539">
        <f t="shared" si="249"/>
        <v>0</v>
      </c>
      <c r="AB23" s="539" t="str">
        <f t="shared" si="250"/>
        <v>0.0</v>
      </c>
      <c r="AC23" s="12">
        <v>3</v>
      </c>
      <c r="AD23" s="488"/>
      <c r="AE23" s="323"/>
      <c r="AF23" s="45"/>
      <c r="AG23" s="45"/>
      <c r="AH23" s="6">
        <f t="shared" si="251"/>
        <v>0</v>
      </c>
      <c r="AI23" s="104">
        <f t="shared" si="252"/>
        <v>0</v>
      </c>
      <c r="AJ23" s="104"/>
      <c r="AK23" s="540" t="str">
        <f t="shared" si="253"/>
        <v>F</v>
      </c>
      <c r="AL23" s="539">
        <f t="shared" si="254"/>
        <v>0</v>
      </c>
      <c r="AM23" s="539" t="str">
        <f t="shared" si="255"/>
        <v>0.0</v>
      </c>
      <c r="AN23" s="183">
        <v>3</v>
      </c>
      <c r="AO23" s="251"/>
      <c r="AP23" s="184"/>
      <c r="AQ23" s="45"/>
      <c r="AR23" s="45"/>
      <c r="AS23" s="6">
        <f t="shared" si="256"/>
        <v>0</v>
      </c>
      <c r="AT23" s="104">
        <f t="shared" si="257"/>
        <v>0</v>
      </c>
      <c r="AU23" s="104"/>
      <c r="AV23" s="540" t="str">
        <f t="shared" si="258"/>
        <v>F</v>
      </c>
      <c r="AW23" s="539">
        <f t="shared" si="259"/>
        <v>0</v>
      </c>
      <c r="AX23" s="539" t="str">
        <f t="shared" si="260"/>
        <v>0.0</v>
      </c>
      <c r="AY23" s="183">
        <v>4</v>
      </c>
      <c r="AZ23" s="112"/>
      <c r="BA23" s="479">
        <v>2</v>
      </c>
      <c r="BB23" s="245"/>
      <c r="BC23" s="245"/>
      <c r="BD23" s="6">
        <f t="shared" si="261"/>
        <v>0.8</v>
      </c>
      <c r="BE23" s="104">
        <f t="shared" si="262"/>
        <v>0.8</v>
      </c>
      <c r="BF23" s="104"/>
      <c r="BG23" s="540" t="str">
        <f t="shared" si="263"/>
        <v>F</v>
      </c>
      <c r="BH23" s="539">
        <f t="shared" si="264"/>
        <v>0</v>
      </c>
      <c r="BI23" s="539" t="str">
        <f t="shared" si="265"/>
        <v>0.0</v>
      </c>
      <c r="BJ23" s="183"/>
      <c r="BK23" s="110"/>
      <c r="BL23" s="318">
        <v>5</v>
      </c>
      <c r="BM23" s="335">
        <v>4</v>
      </c>
      <c r="BN23" s="335"/>
      <c r="BO23" s="6">
        <f t="shared" si="266"/>
        <v>4.4000000000000004</v>
      </c>
      <c r="BP23" s="104">
        <f t="shared" si="267"/>
        <v>4.4000000000000004</v>
      </c>
      <c r="BQ23" s="104"/>
      <c r="BR23" s="540" t="str">
        <f t="shared" si="268"/>
        <v>D</v>
      </c>
      <c r="BS23" s="539">
        <f t="shared" si="269"/>
        <v>1</v>
      </c>
      <c r="BT23" s="539" t="str">
        <f t="shared" si="270"/>
        <v>1.0</v>
      </c>
      <c r="BU23" s="183">
        <v>3</v>
      </c>
      <c r="BV23" s="112">
        <v>3</v>
      </c>
      <c r="BW23" s="248">
        <v>2</v>
      </c>
      <c r="BX23" s="420"/>
      <c r="BY23" s="420"/>
      <c r="BZ23" s="6">
        <f t="shared" si="271"/>
        <v>0.8</v>
      </c>
      <c r="CA23" s="104">
        <f t="shared" si="272"/>
        <v>0.8</v>
      </c>
      <c r="CB23" s="104"/>
      <c r="CC23" s="540" t="str">
        <f t="shared" si="273"/>
        <v>F</v>
      </c>
      <c r="CD23" s="539">
        <f t="shared" si="274"/>
        <v>0</v>
      </c>
      <c r="CE23" s="539" t="str">
        <f t="shared" si="275"/>
        <v>0.0</v>
      </c>
      <c r="CF23" s="12">
        <v>2</v>
      </c>
      <c r="CG23" s="110"/>
      <c r="CH23" s="706">
        <v>7</v>
      </c>
      <c r="CI23" s="420">
        <v>7</v>
      </c>
      <c r="CJ23" s="420"/>
      <c r="CK23" s="6">
        <f t="shared" si="276"/>
        <v>7</v>
      </c>
      <c r="CL23" s="104">
        <f t="shared" si="277"/>
        <v>7</v>
      </c>
      <c r="CM23" s="104"/>
      <c r="CN23" s="540" t="str">
        <f t="shared" si="278"/>
        <v>B</v>
      </c>
      <c r="CO23" s="539">
        <f t="shared" si="279"/>
        <v>3</v>
      </c>
      <c r="CP23" s="539" t="str">
        <f t="shared" si="280"/>
        <v>3.0</v>
      </c>
      <c r="CQ23" s="12">
        <v>2</v>
      </c>
      <c r="CR23" s="110">
        <v>2</v>
      </c>
      <c r="CS23" s="353">
        <f t="shared" si="281"/>
        <v>17</v>
      </c>
      <c r="CT23" s="354">
        <f t="shared" si="282"/>
        <v>0.52941176470588236</v>
      </c>
      <c r="CU23" s="355" t="str">
        <f t="shared" si="283"/>
        <v>0.53</v>
      </c>
      <c r="CV23" s="442" t="str">
        <f t="shared" si="284"/>
        <v>Cảnh báo KQHT</v>
      </c>
      <c r="CW23" s="357">
        <f t="shared" si="285"/>
        <v>5</v>
      </c>
      <c r="CX23" s="358">
        <f t="shared" si="286"/>
        <v>1.8</v>
      </c>
      <c r="CY23" s="356" t="str">
        <f t="shared" si="287"/>
        <v>Lên lớp</v>
      </c>
      <c r="CZ23" s="482" t="s">
        <v>389</v>
      </c>
      <c r="DA23" s="316">
        <v>0</v>
      </c>
      <c r="DB23" s="20"/>
      <c r="DC23" s="20"/>
      <c r="DD23" s="20"/>
      <c r="DE23" s="20"/>
      <c r="DF23" s="20"/>
      <c r="DG23" s="20"/>
      <c r="DH23" s="20"/>
      <c r="DI23" s="20"/>
      <c r="DJ23" s="12">
        <v>4</v>
      </c>
      <c r="DK23" s="113"/>
      <c r="DL23" s="405"/>
      <c r="DM23" s="20"/>
      <c r="DN23" s="20"/>
      <c r="DO23" s="20"/>
      <c r="DP23" s="20"/>
      <c r="DQ23" s="20"/>
      <c r="DR23" s="20"/>
      <c r="DS23" s="20"/>
      <c r="DT23" s="20"/>
      <c r="DU23" s="12">
        <v>4</v>
      </c>
      <c r="DV23" s="113"/>
      <c r="DW23" s="405"/>
      <c r="DX23" s="20"/>
      <c r="DY23" s="20"/>
      <c r="DZ23" s="20"/>
      <c r="EA23" s="20"/>
      <c r="EB23" s="20"/>
      <c r="EC23" s="20"/>
      <c r="ED23" s="20"/>
      <c r="EE23" s="20"/>
      <c r="EF23" s="12">
        <v>4</v>
      </c>
      <c r="EG23" s="288"/>
      <c r="EH23" s="405"/>
      <c r="EI23" s="20"/>
      <c r="EJ23" s="20"/>
      <c r="EK23" s="20"/>
      <c r="EL23" s="20"/>
      <c r="EM23" s="20"/>
      <c r="EN23" s="20"/>
      <c r="EO23" s="20"/>
      <c r="EP23" s="20"/>
      <c r="EQ23" s="12">
        <v>3</v>
      </c>
      <c r="ER23" s="113"/>
      <c r="ES23" s="405"/>
      <c r="ET23" s="20"/>
      <c r="EU23" s="20"/>
      <c r="EV23" s="20"/>
      <c r="EW23" s="20"/>
      <c r="EX23" s="20"/>
      <c r="EY23" s="20"/>
      <c r="EZ23" s="20"/>
      <c r="FA23" s="20"/>
      <c r="FB23" s="12">
        <v>2</v>
      </c>
      <c r="FC23" s="113"/>
      <c r="FD23" s="405"/>
      <c r="FE23" s="20"/>
      <c r="FF23" s="20"/>
      <c r="FG23" s="20"/>
      <c r="FH23" s="20"/>
      <c r="FI23" s="20"/>
      <c r="FJ23" s="20"/>
      <c r="FK23" s="20"/>
      <c r="FL23" s="20"/>
      <c r="FM23" s="12"/>
      <c r="FN23" s="113"/>
      <c r="FO23" s="405"/>
      <c r="FP23" s="20"/>
      <c r="FQ23" s="20"/>
      <c r="FR23" s="20"/>
      <c r="FS23" s="20"/>
      <c r="FT23" s="20"/>
      <c r="FU23" s="20"/>
      <c r="FV23" s="20"/>
      <c r="FW23" s="20"/>
      <c r="FX23" s="12">
        <v>3</v>
      </c>
      <c r="FY23" s="113"/>
    </row>
    <row r="24" spans="1:181" ht="18.75" customHeight="1" x14ac:dyDescent="0.25">
      <c r="A24" s="1495">
        <v>3</v>
      </c>
      <c r="B24" s="1495" t="s">
        <v>755</v>
      </c>
      <c r="C24" s="1495" t="s">
        <v>929</v>
      </c>
      <c r="D24" s="1493" t="s">
        <v>930</v>
      </c>
      <c r="E24" s="1494" t="s">
        <v>931</v>
      </c>
      <c r="F24" s="197" t="s">
        <v>1215</v>
      </c>
      <c r="G24" s="101" t="s">
        <v>932</v>
      </c>
      <c r="H24" s="273" t="s">
        <v>28</v>
      </c>
      <c r="I24" s="215" t="s">
        <v>933</v>
      </c>
      <c r="J24" s="126"/>
      <c r="K24" s="277"/>
      <c r="L24" s="540" t="str">
        <f>IF(J24&gt;=8.5,"A",IF(J24&gt;=8,"B+",IF(J24&gt;=7,"B",IF(J24&gt;=6.5,"C+",IF(J24&gt;=5.5,"C",IF(J24&gt;=5,"D+",IF(J24&gt;=4,"D","F")))))))</f>
        <v>F</v>
      </c>
      <c r="M24" s="539">
        <f>IF(L24="A",4,IF(L24="B+",3.5,IF(L24="B",3,IF(L24="C+",2.5,IF(L24="C",2,IF(L24="D+",1.5,IF(L24="D",1,0)))))))</f>
        <v>0</v>
      </c>
      <c r="N24" s="207" t="str">
        <f>TEXT(M24,"0.0")</f>
        <v>0.0</v>
      </c>
      <c r="O24" s="126"/>
      <c r="P24" s="277"/>
      <c r="Q24" s="540" t="str">
        <f>IF(O24&gt;=8.5,"A",IF(O24&gt;=8,"B+",IF(O24&gt;=7,"B",IF(O24&gt;=6.5,"C+",IF(O24&gt;=5.5,"C",IF(O24&gt;=5,"D+",IF(O24&gt;=4,"D","F")))))))</f>
        <v>F</v>
      </c>
      <c r="R24" s="539">
        <f>IF(Q24="A",4,IF(Q24="B+",3.5,IF(Q24="B",3,IF(Q24="C+",2.5,IF(Q24="C",2,IF(Q24="D+",1.5,IF(Q24="D",1,0)))))))</f>
        <v>0</v>
      </c>
      <c r="S24" s="207" t="str">
        <f>TEXT(R24,"0.0")</f>
        <v>0.0</v>
      </c>
      <c r="T24" s="249">
        <v>0</v>
      </c>
      <c r="U24" s="278"/>
      <c r="V24" s="5"/>
      <c r="W24" s="6">
        <f t="shared" si="246"/>
        <v>0</v>
      </c>
      <c r="X24" s="104">
        <f t="shared" si="247"/>
        <v>0</v>
      </c>
      <c r="Y24" s="104"/>
      <c r="Z24" s="540" t="str">
        <f t="shared" si="248"/>
        <v>F</v>
      </c>
      <c r="AA24" s="539">
        <f t="shared" si="249"/>
        <v>0</v>
      </c>
      <c r="AB24" s="539" t="str">
        <f t="shared" si="250"/>
        <v>0.0</v>
      </c>
      <c r="AC24" s="12">
        <v>3</v>
      </c>
      <c r="AD24" s="488"/>
      <c r="AE24" s="277"/>
      <c r="AF24" s="278"/>
      <c r="AG24" s="5"/>
      <c r="AH24" s="6">
        <f t="shared" si="251"/>
        <v>0</v>
      </c>
      <c r="AI24" s="104">
        <f t="shared" si="252"/>
        <v>0</v>
      </c>
      <c r="AJ24" s="104"/>
      <c r="AK24" s="540" t="str">
        <f t="shared" si="253"/>
        <v>F</v>
      </c>
      <c r="AL24" s="539">
        <f t="shared" si="254"/>
        <v>0</v>
      </c>
      <c r="AM24" s="539" t="str">
        <f t="shared" si="255"/>
        <v>0.0</v>
      </c>
      <c r="AN24" s="12">
        <v>3</v>
      </c>
      <c r="AO24" s="110"/>
      <c r="AP24" s="126"/>
      <c r="AQ24" s="278"/>
      <c r="AR24" s="5"/>
      <c r="AS24" s="6">
        <f t="shared" si="256"/>
        <v>0</v>
      </c>
      <c r="AT24" s="104">
        <f t="shared" si="257"/>
        <v>0</v>
      </c>
      <c r="AU24" s="104"/>
      <c r="AV24" s="540" t="str">
        <f t="shared" si="258"/>
        <v>F</v>
      </c>
      <c r="AW24" s="539">
        <f t="shared" si="259"/>
        <v>0</v>
      </c>
      <c r="AX24" s="539" t="str">
        <f t="shared" si="260"/>
        <v>0.0</v>
      </c>
      <c r="AY24" s="12">
        <v>4</v>
      </c>
      <c r="AZ24" s="112"/>
      <c r="BA24" s="248">
        <v>0</v>
      </c>
      <c r="BB24" s="699"/>
      <c r="BC24" s="699"/>
      <c r="BD24" s="6">
        <f t="shared" si="261"/>
        <v>0</v>
      </c>
      <c r="BE24" s="104">
        <f t="shared" si="262"/>
        <v>0</v>
      </c>
      <c r="BF24" s="104"/>
      <c r="BG24" s="540" t="str">
        <f t="shared" si="263"/>
        <v>F</v>
      </c>
      <c r="BH24" s="539">
        <f t="shared" si="264"/>
        <v>0</v>
      </c>
      <c r="BI24" s="539" t="str">
        <f t="shared" si="265"/>
        <v>0.0</v>
      </c>
      <c r="BJ24" s="12">
        <v>2</v>
      </c>
      <c r="BK24" s="110"/>
      <c r="BL24" s="316"/>
      <c r="BM24" s="420"/>
      <c r="BN24" s="420"/>
      <c r="BO24" s="6">
        <f t="shared" si="266"/>
        <v>0</v>
      </c>
      <c r="BP24" s="104">
        <f t="shared" si="267"/>
        <v>0</v>
      </c>
      <c r="BQ24" s="104"/>
      <c r="BR24" s="540" t="str">
        <f t="shared" si="268"/>
        <v>F</v>
      </c>
      <c r="BS24" s="539">
        <f t="shared" si="269"/>
        <v>0</v>
      </c>
      <c r="BT24" s="539" t="str">
        <f t="shared" si="270"/>
        <v>0.0</v>
      </c>
      <c r="BU24" s="12">
        <v>3</v>
      </c>
      <c r="BV24" s="112"/>
      <c r="BW24" s="706"/>
      <c r="BX24" s="420"/>
      <c r="BY24" s="420"/>
      <c r="BZ24" s="6">
        <f t="shared" si="271"/>
        <v>0</v>
      </c>
      <c r="CA24" s="104">
        <f t="shared" si="272"/>
        <v>0</v>
      </c>
      <c r="CB24" s="104"/>
      <c r="CC24" s="540" t="str">
        <f t="shared" si="273"/>
        <v>F</v>
      </c>
      <c r="CD24" s="539">
        <f t="shared" si="274"/>
        <v>0</v>
      </c>
      <c r="CE24" s="539" t="str">
        <f t="shared" si="275"/>
        <v>0.0</v>
      </c>
      <c r="CF24" s="12">
        <v>2</v>
      </c>
      <c r="CG24" s="110"/>
      <c r="CH24" s="248"/>
      <c r="CI24" s="297"/>
      <c r="CJ24" s="297"/>
      <c r="CK24" s="6">
        <f t="shared" si="276"/>
        <v>0</v>
      </c>
      <c r="CL24" s="104">
        <f t="shared" si="277"/>
        <v>0</v>
      </c>
      <c r="CM24" s="104"/>
      <c r="CN24" s="540" t="str">
        <f t="shared" si="278"/>
        <v>F</v>
      </c>
      <c r="CO24" s="539">
        <f t="shared" si="279"/>
        <v>0</v>
      </c>
      <c r="CP24" s="539" t="str">
        <f t="shared" si="280"/>
        <v>0.0</v>
      </c>
      <c r="CQ24" s="12">
        <v>2</v>
      </c>
      <c r="CR24" s="110"/>
      <c r="CS24" s="353">
        <f t="shared" si="281"/>
        <v>19</v>
      </c>
      <c r="CT24" s="354">
        <f t="shared" si="282"/>
        <v>0</v>
      </c>
      <c r="CU24" s="355" t="str">
        <f t="shared" si="283"/>
        <v>0.00</v>
      </c>
      <c r="CV24" s="442" t="str">
        <f t="shared" si="284"/>
        <v>Cảnh báo KQHT</v>
      </c>
      <c r="CW24" s="357">
        <f t="shared" si="285"/>
        <v>0</v>
      </c>
      <c r="CX24" s="358" t="e">
        <f t="shared" si="286"/>
        <v>#DIV/0!</v>
      </c>
      <c r="CY24" s="356" t="e">
        <f t="shared" si="287"/>
        <v>#DIV/0!</v>
      </c>
      <c r="CZ24" s="482" t="s">
        <v>389</v>
      </c>
      <c r="DA24" s="405"/>
      <c r="DB24" s="20"/>
      <c r="DC24" s="20"/>
      <c r="DD24" s="20"/>
      <c r="DE24" s="20"/>
      <c r="DF24" s="20"/>
      <c r="DG24" s="20"/>
      <c r="DH24" s="20"/>
      <c r="DI24" s="20"/>
      <c r="DJ24" s="12">
        <v>4</v>
      </c>
      <c r="DK24" s="113"/>
      <c r="DL24" s="405"/>
      <c r="DM24" s="20"/>
      <c r="DN24" s="20"/>
      <c r="DO24" s="20"/>
      <c r="DP24" s="20"/>
      <c r="DQ24" s="20"/>
      <c r="DR24" s="20"/>
      <c r="DS24" s="20"/>
      <c r="DT24" s="20"/>
      <c r="DU24" s="12">
        <v>4</v>
      </c>
      <c r="DV24" s="113"/>
      <c r="DW24" s="405"/>
      <c r="DX24" s="20"/>
      <c r="DY24" s="20"/>
      <c r="DZ24" s="20"/>
      <c r="EA24" s="20"/>
      <c r="EB24" s="20"/>
      <c r="EC24" s="20"/>
      <c r="ED24" s="20"/>
      <c r="EE24" s="20"/>
      <c r="EF24" s="12">
        <v>4</v>
      </c>
      <c r="EG24" s="288"/>
      <c r="EH24" s="405"/>
      <c r="EI24" s="20"/>
      <c r="EJ24" s="20"/>
      <c r="EK24" s="20"/>
      <c r="EL24" s="20"/>
      <c r="EM24" s="20"/>
      <c r="EN24" s="20"/>
      <c r="EO24" s="20"/>
      <c r="EP24" s="20"/>
      <c r="EQ24" s="12">
        <v>3</v>
      </c>
      <c r="ER24" s="113"/>
      <c r="ES24" s="405"/>
      <c r="ET24" s="20"/>
      <c r="EU24" s="20"/>
      <c r="EV24" s="20"/>
      <c r="EW24" s="20"/>
      <c r="EX24" s="20"/>
      <c r="EY24" s="20"/>
      <c r="EZ24" s="20"/>
      <c r="FA24" s="20"/>
      <c r="FB24" s="12">
        <v>2</v>
      </c>
      <c r="FC24" s="113"/>
      <c r="FD24" s="405"/>
      <c r="FE24" s="20"/>
      <c r="FF24" s="20"/>
      <c r="FG24" s="20"/>
      <c r="FH24" s="20"/>
      <c r="FI24" s="20"/>
      <c r="FJ24" s="20"/>
      <c r="FK24" s="20"/>
      <c r="FL24" s="20"/>
      <c r="FM24" s="12">
        <v>2</v>
      </c>
      <c r="FN24" s="113"/>
      <c r="FO24" s="405"/>
      <c r="FP24" s="20"/>
      <c r="FQ24" s="20"/>
      <c r="FR24" s="20"/>
      <c r="FS24" s="20"/>
      <c r="FT24" s="20"/>
      <c r="FU24" s="20"/>
      <c r="FV24" s="20"/>
      <c r="FW24" s="20"/>
      <c r="FX24" s="12">
        <v>3</v>
      </c>
      <c r="FY24" s="113"/>
    </row>
    <row r="25" spans="1:181" ht="18.75" customHeight="1" x14ac:dyDescent="0.25">
      <c r="A25" s="1504">
        <v>1</v>
      </c>
      <c r="B25" s="1504" t="s">
        <v>755</v>
      </c>
      <c r="C25" s="1504" t="s">
        <v>934</v>
      </c>
      <c r="D25" s="1505" t="s">
        <v>935</v>
      </c>
      <c r="E25" s="1506" t="s">
        <v>936</v>
      </c>
      <c r="F25" s="84" t="s">
        <v>937</v>
      </c>
      <c r="G25" s="261" t="s">
        <v>938</v>
      </c>
      <c r="H25" s="263" t="s">
        <v>28</v>
      </c>
      <c r="I25" s="127" t="s">
        <v>939</v>
      </c>
      <c r="J25" s="128"/>
      <c r="K25" s="129"/>
      <c r="L25" s="97" t="str">
        <f>IF(J25&gt;=8.5,"A",IF(J25&gt;=8,"B+",IF(J25&gt;=7,"B",IF(J25&gt;=6.5,"C+",IF(J25&gt;=5.5,"C",IF(J25&gt;=5,"D+",IF(J25&gt;=4,"D","F")))))))</f>
        <v>F</v>
      </c>
      <c r="M25" s="98">
        <f>IF(L25="A",4,IF(L25="B+",3.5,IF(L25="B",3,IF(L25="C+",2.5,IF(L25="C",2,IF(L25="D+",1.5,IF(L25="D",1,0)))))))</f>
        <v>0</v>
      </c>
      <c r="N25" s="207" t="str">
        <f>TEXT(M25,"0.0")</f>
        <v>0.0</v>
      </c>
      <c r="O25" s="128"/>
      <c r="P25" s="129"/>
      <c r="Q25" s="97" t="str">
        <f>IF(O25&gt;=8.5,"A",IF(O25&gt;=8,"B+",IF(O25&gt;=7,"B",IF(O25&gt;=6.5,"C+",IF(O25&gt;=5.5,"C",IF(O25&gt;=5,"D+",IF(O25&gt;=4,"D","F")))))))</f>
        <v>F</v>
      </c>
      <c r="R25" s="98">
        <f>IF(Q25="A",4,IF(Q25="B+",3.5,IF(Q25="B",3,IF(Q25="C+",2.5,IF(Q25="C",2,IF(Q25="D+",1.5,IF(Q25="D",1,0)))))))</f>
        <v>0</v>
      </c>
      <c r="S25" s="207" t="str">
        <f>TEXT(R25,"0.0")</f>
        <v>0.0</v>
      </c>
      <c r="T25" s="295">
        <v>0</v>
      </c>
      <c r="U25" s="13"/>
      <c r="V25" s="14"/>
      <c r="W25" s="40">
        <f t="shared" si="246"/>
        <v>0</v>
      </c>
      <c r="X25" s="99">
        <f t="shared" si="247"/>
        <v>0</v>
      </c>
      <c r="Y25" s="99"/>
      <c r="Z25" s="97" t="str">
        <f t="shared" si="248"/>
        <v>F</v>
      </c>
      <c r="AA25" s="98">
        <f t="shared" si="249"/>
        <v>0</v>
      </c>
      <c r="AB25" s="98" t="str">
        <f t="shared" si="250"/>
        <v>0.0</v>
      </c>
      <c r="AC25" s="18">
        <v>3</v>
      </c>
      <c r="AD25" s="310"/>
      <c r="AE25" s="129"/>
      <c r="AF25" s="13"/>
      <c r="AG25" s="14"/>
      <c r="AH25" s="40">
        <f t="shared" si="251"/>
        <v>0</v>
      </c>
      <c r="AI25" s="99">
        <f t="shared" si="252"/>
        <v>0</v>
      </c>
      <c r="AJ25" s="99"/>
      <c r="AK25" s="97" t="str">
        <f t="shared" si="253"/>
        <v>F</v>
      </c>
      <c r="AL25" s="98">
        <f t="shared" si="254"/>
        <v>0</v>
      </c>
      <c r="AM25" s="98" t="str">
        <f t="shared" si="255"/>
        <v>0.0</v>
      </c>
      <c r="AN25" s="18">
        <v>3</v>
      </c>
      <c r="AO25" s="117"/>
      <c r="AP25" s="128"/>
      <c r="AQ25" s="13"/>
      <c r="AR25" s="14"/>
      <c r="AS25" s="40">
        <f t="shared" si="256"/>
        <v>0</v>
      </c>
      <c r="AT25" s="99">
        <f t="shared" si="257"/>
        <v>0</v>
      </c>
      <c r="AU25" s="99"/>
      <c r="AV25" s="97" t="str">
        <f t="shared" si="258"/>
        <v>F</v>
      </c>
      <c r="AW25" s="98">
        <f t="shared" si="259"/>
        <v>0</v>
      </c>
      <c r="AX25" s="98" t="str">
        <f t="shared" si="260"/>
        <v>0.0</v>
      </c>
      <c r="AY25" s="18">
        <v>4</v>
      </c>
      <c r="AZ25" s="111"/>
      <c r="BA25" s="706"/>
      <c r="BB25" s="699"/>
      <c r="BC25" s="699"/>
      <c r="BD25" s="6">
        <f t="shared" si="261"/>
        <v>0</v>
      </c>
      <c r="BE25" s="104">
        <f t="shared" si="262"/>
        <v>0</v>
      </c>
      <c r="BF25" s="104"/>
      <c r="BG25" s="540" t="str">
        <f t="shared" si="263"/>
        <v>F</v>
      </c>
      <c r="BH25" s="539">
        <f t="shared" si="264"/>
        <v>0</v>
      </c>
      <c r="BI25" s="539" t="str">
        <f t="shared" si="265"/>
        <v>0.0</v>
      </c>
      <c r="BJ25" s="12"/>
      <c r="BK25" s="110"/>
      <c r="BL25" s="316"/>
      <c r="BM25" s="420"/>
      <c r="BN25" s="420"/>
      <c r="BO25" s="6">
        <f t="shared" si="266"/>
        <v>0</v>
      </c>
      <c r="BP25" s="104">
        <f t="shared" si="267"/>
        <v>0</v>
      </c>
      <c r="BQ25" s="104"/>
      <c r="BR25" s="540" t="str">
        <f t="shared" si="268"/>
        <v>F</v>
      </c>
      <c r="BS25" s="539">
        <f t="shared" si="269"/>
        <v>0</v>
      </c>
      <c r="BT25" s="539" t="str">
        <f t="shared" si="270"/>
        <v>0.0</v>
      </c>
      <c r="BU25" s="12">
        <v>3</v>
      </c>
      <c r="BV25" s="112"/>
      <c r="BW25" s="706"/>
      <c r="BX25" s="420"/>
      <c r="BY25" s="420"/>
      <c r="BZ25" s="6">
        <f t="shared" si="271"/>
        <v>0</v>
      </c>
      <c r="CA25" s="104">
        <f t="shared" si="272"/>
        <v>0</v>
      </c>
      <c r="CB25" s="104"/>
      <c r="CC25" s="540" t="str">
        <f t="shared" si="273"/>
        <v>F</v>
      </c>
      <c r="CD25" s="539">
        <f t="shared" si="274"/>
        <v>0</v>
      </c>
      <c r="CE25" s="539" t="str">
        <f t="shared" si="275"/>
        <v>0.0</v>
      </c>
      <c r="CF25" s="12">
        <v>2</v>
      </c>
      <c r="CG25" s="110"/>
      <c r="CH25" s="322"/>
      <c r="CI25" s="321"/>
      <c r="CJ25" s="321"/>
      <c r="CK25" s="40">
        <f t="shared" si="276"/>
        <v>0</v>
      </c>
      <c r="CL25" s="99">
        <f t="shared" si="277"/>
        <v>0</v>
      </c>
      <c r="CM25" s="99"/>
      <c r="CN25" s="97" t="str">
        <f t="shared" si="278"/>
        <v>F</v>
      </c>
      <c r="CO25" s="98">
        <f t="shared" si="279"/>
        <v>0</v>
      </c>
      <c r="CP25" s="98" t="str">
        <f t="shared" si="280"/>
        <v>0.0</v>
      </c>
      <c r="CQ25" s="18">
        <v>2</v>
      </c>
      <c r="CR25" s="117"/>
      <c r="CS25" s="353">
        <f t="shared" si="281"/>
        <v>17</v>
      </c>
      <c r="CT25" s="354">
        <f t="shared" si="282"/>
        <v>0</v>
      </c>
      <c r="CU25" s="355" t="str">
        <f t="shared" si="283"/>
        <v>0.00</v>
      </c>
      <c r="CV25" s="356" t="str">
        <f t="shared" si="284"/>
        <v>Cảnh báo KQHT</v>
      </c>
      <c r="CW25" s="357">
        <f t="shared" si="285"/>
        <v>0</v>
      </c>
      <c r="CX25" s="358" t="e">
        <f t="shared" si="286"/>
        <v>#DIV/0!</v>
      </c>
      <c r="CY25" s="356" t="e">
        <f t="shared" si="287"/>
        <v>#DIV/0!</v>
      </c>
      <c r="CZ25" s="359"/>
    </row>
    <row r="26" spans="1:181" ht="18.75" customHeight="1" x14ac:dyDescent="0.25">
      <c r="A26" s="1495">
        <v>13</v>
      </c>
      <c r="B26" s="1495" t="s">
        <v>755</v>
      </c>
      <c r="C26" s="1495" t="s">
        <v>940</v>
      </c>
      <c r="D26" s="1496" t="s">
        <v>941</v>
      </c>
      <c r="E26" s="1507" t="s">
        <v>400</v>
      </c>
      <c r="F26" s="262" t="s">
        <v>445</v>
      </c>
      <c r="G26" s="101" t="s">
        <v>942</v>
      </c>
      <c r="H26" s="273" t="s">
        <v>28</v>
      </c>
      <c r="I26" s="215" t="s">
        <v>943</v>
      </c>
      <c r="J26" s="126"/>
      <c r="K26" s="277"/>
      <c r="L26" s="540" t="str">
        <f>IF(J26&gt;=8.5,"A",IF(J26&gt;=8,"B+",IF(J26&gt;=7,"B",IF(J26&gt;=6.5,"C+",IF(J26&gt;=5.5,"C",IF(J26&gt;=5,"D+",IF(J26&gt;=4,"D","F")))))))</f>
        <v>F</v>
      </c>
      <c r="M26" s="539">
        <f>IF(L26="A",4,IF(L26="B+",3.5,IF(L26="B",3,IF(L26="C+",2.5,IF(L26="C",2,IF(L26="D+",1.5,IF(L26="D",1,0)))))))</f>
        <v>0</v>
      </c>
      <c r="N26" s="207" t="str">
        <f>TEXT(M26,"0.0")</f>
        <v>0.0</v>
      </c>
      <c r="O26" s="126"/>
      <c r="P26" s="277"/>
      <c r="Q26" s="540" t="str">
        <f>IF(O26&gt;=8.5,"A",IF(O26&gt;=8,"B+",IF(O26&gt;=7,"B",IF(O26&gt;=6.5,"C+",IF(O26&gt;=5.5,"C",IF(O26&gt;=5,"D+",IF(O26&gt;=4,"D","F")))))))</f>
        <v>F</v>
      </c>
      <c r="R26" s="539">
        <f>IF(Q26="A",4,IF(Q26="B+",3.5,IF(Q26="B",3,IF(Q26="C+",2.5,IF(Q26="C",2,IF(Q26="D+",1.5,IF(Q26="D",1,0)))))))</f>
        <v>0</v>
      </c>
      <c r="S26" s="207" t="str">
        <f>TEXT(R26,"0.0")</f>
        <v>0.0</v>
      </c>
      <c r="T26" s="249">
        <v>1</v>
      </c>
      <c r="U26" s="278"/>
      <c r="V26" s="5"/>
      <c r="W26" s="6">
        <f t="shared" si="246"/>
        <v>0.4</v>
      </c>
      <c r="X26" s="104">
        <f t="shared" si="247"/>
        <v>0.4</v>
      </c>
      <c r="Y26" s="104"/>
      <c r="Z26" s="540" t="str">
        <f t="shared" si="248"/>
        <v>F</v>
      </c>
      <c r="AA26" s="539">
        <f t="shared" si="249"/>
        <v>0</v>
      </c>
      <c r="AB26" s="539" t="str">
        <f t="shared" si="250"/>
        <v>0.0</v>
      </c>
      <c r="AC26" s="12">
        <v>3</v>
      </c>
      <c r="AD26" s="488"/>
      <c r="AE26" s="249"/>
      <c r="AF26" s="278"/>
      <c r="AG26" s="5"/>
      <c r="AH26" s="6">
        <f t="shared" si="251"/>
        <v>0</v>
      </c>
      <c r="AI26" s="104">
        <f t="shared" si="252"/>
        <v>0</v>
      </c>
      <c r="AJ26" s="104"/>
      <c r="AK26" s="540" t="str">
        <f t="shared" si="253"/>
        <v>F</v>
      </c>
      <c r="AL26" s="539">
        <f t="shared" si="254"/>
        <v>0</v>
      </c>
      <c r="AM26" s="539" t="str">
        <f t="shared" si="255"/>
        <v>0.0</v>
      </c>
      <c r="AN26" s="12">
        <v>3</v>
      </c>
      <c r="AO26" s="110"/>
      <c r="AP26" s="126"/>
      <c r="AQ26" s="278"/>
      <c r="AR26" s="5"/>
      <c r="AS26" s="6">
        <f t="shared" si="256"/>
        <v>0</v>
      </c>
      <c r="AT26" s="104">
        <f t="shared" si="257"/>
        <v>0</v>
      </c>
      <c r="AU26" s="104"/>
      <c r="AV26" s="540" t="str">
        <f t="shared" si="258"/>
        <v>F</v>
      </c>
      <c r="AW26" s="539">
        <f t="shared" si="259"/>
        <v>0</v>
      </c>
      <c r="AX26" s="539" t="str">
        <f t="shared" si="260"/>
        <v>0.0</v>
      </c>
      <c r="AY26" s="12">
        <v>4</v>
      </c>
      <c r="AZ26" s="112"/>
      <c r="BA26" s="248">
        <v>0</v>
      </c>
      <c r="BB26" s="699"/>
      <c r="BC26" s="699"/>
      <c r="BD26" s="6">
        <f t="shared" si="261"/>
        <v>0</v>
      </c>
      <c r="BE26" s="104">
        <f t="shared" si="262"/>
        <v>0</v>
      </c>
      <c r="BF26" s="104"/>
      <c r="BG26" s="540" t="str">
        <f t="shared" si="263"/>
        <v>F</v>
      </c>
      <c r="BH26" s="539">
        <f t="shared" si="264"/>
        <v>0</v>
      </c>
      <c r="BI26" s="539" t="str">
        <f t="shared" si="265"/>
        <v>0.0</v>
      </c>
      <c r="BJ26" s="12">
        <v>2</v>
      </c>
      <c r="BK26" s="110"/>
      <c r="BL26" s="316"/>
      <c r="BM26" s="420"/>
      <c r="BN26" s="420"/>
      <c r="BO26" s="6">
        <f t="shared" si="266"/>
        <v>0</v>
      </c>
      <c r="BP26" s="104">
        <f t="shared" si="267"/>
        <v>0</v>
      </c>
      <c r="BQ26" s="104"/>
      <c r="BR26" s="540" t="str">
        <f t="shared" si="268"/>
        <v>F</v>
      </c>
      <c r="BS26" s="539">
        <f t="shared" si="269"/>
        <v>0</v>
      </c>
      <c r="BT26" s="539" t="str">
        <f t="shared" si="270"/>
        <v>0.0</v>
      </c>
      <c r="BU26" s="12">
        <v>3</v>
      </c>
      <c r="BV26" s="112"/>
      <c r="BW26" s="706"/>
      <c r="BX26" s="420"/>
      <c r="BY26" s="420"/>
      <c r="BZ26" s="6">
        <f t="shared" si="271"/>
        <v>0</v>
      </c>
      <c r="CA26" s="104">
        <f t="shared" si="272"/>
        <v>0</v>
      </c>
      <c r="CB26" s="104"/>
      <c r="CC26" s="540" t="str">
        <f t="shared" si="273"/>
        <v>F</v>
      </c>
      <c r="CD26" s="539">
        <f t="shared" si="274"/>
        <v>0</v>
      </c>
      <c r="CE26" s="539" t="str">
        <f t="shared" si="275"/>
        <v>0.0</v>
      </c>
      <c r="CF26" s="12">
        <v>2</v>
      </c>
      <c r="CG26" s="110"/>
      <c r="CH26" s="248"/>
      <c r="CI26" s="420"/>
      <c r="CJ26" s="420"/>
      <c r="CK26" s="6">
        <f t="shared" si="276"/>
        <v>0</v>
      </c>
      <c r="CL26" s="104">
        <f t="shared" si="277"/>
        <v>0</v>
      </c>
      <c r="CM26" s="104"/>
      <c r="CN26" s="540" t="str">
        <f t="shared" si="278"/>
        <v>F</v>
      </c>
      <c r="CO26" s="539">
        <f t="shared" si="279"/>
        <v>0</v>
      </c>
      <c r="CP26" s="539" t="str">
        <f t="shared" si="280"/>
        <v>0.0</v>
      </c>
      <c r="CQ26" s="12">
        <v>2</v>
      </c>
      <c r="CR26" s="110"/>
      <c r="CS26" s="353">
        <f t="shared" si="281"/>
        <v>19</v>
      </c>
      <c r="CT26" s="354">
        <f t="shared" si="282"/>
        <v>0</v>
      </c>
      <c r="CU26" s="355" t="str">
        <f t="shared" si="283"/>
        <v>0.00</v>
      </c>
      <c r="CV26" s="356" t="str">
        <f t="shared" si="284"/>
        <v>Cảnh báo KQHT</v>
      </c>
      <c r="CW26" s="357">
        <f t="shared" si="285"/>
        <v>0</v>
      </c>
      <c r="CX26" s="358" t="e">
        <f t="shared" si="286"/>
        <v>#DIV/0!</v>
      </c>
      <c r="CY26" s="356" t="e">
        <f t="shared" si="287"/>
        <v>#DIV/0!</v>
      </c>
    </row>
    <row r="27" spans="1:181" ht="18.75" customHeight="1" x14ac:dyDescent="0.25">
      <c r="A27" s="1495">
        <v>16</v>
      </c>
      <c r="B27" s="1495" t="s">
        <v>755</v>
      </c>
      <c r="C27" s="1495" t="s">
        <v>944</v>
      </c>
      <c r="D27" s="1496" t="s">
        <v>945</v>
      </c>
      <c r="E27" s="1507" t="s">
        <v>946</v>
      </c>
      <c r="F27" s="262" t="s">
        <v>445</v>
      </c>
      <c r="G27" s="101" t="s">
        <v>947</v>
      </c>
      <c r="H27" s="273" t="s">
        <v>28</v>
      </c>
      <c r="I27" s="215" t="s">
        <v>948</v>
      </c>
      <c r="J27" s="126"/>
      <c r="K27" s="277"/>
      <c r="L27" s="540" t="str">
        <f>IF(J27&gt;=8.5,"A",IF(J27&gt;=8,"B+",IF(J27&gt;=7,"B",IF(J27&gt;=6.5,"C+",IF(J27&gt;=5.5,"C",IF(J27&gt;=5,"D+",IF(J27&gt;=4,"D","F")))))))</f>
        <v>F</v>
      </c>
      <c r="M27" s="539">
        <f>IF(L27="A",4,IF(L27="B+",3.5,IF(L27="B",3,IF(L27="C+",2.5,IF(L27="C",2,IF(L27="D+",1.5,IF(L27="D",1,0)))))))</f>
        <v>0</v>
      </c>
      <c r="N27" s="207" t="str">
        <f>TEXT(M27,"0.0")</f>
        <v>0.0</v>
      </c>
      <c r="O27" s="126"/>
      <c r="P27" s="277"/>
      <c r="Q27" s="540" t="str">
        <f>IF(O27&gt;=8.5,"A",IF(O27&gt;=8,"B+",IF(O27&gt;=7,"B",IF(O27&gt;=6.5,"C+",IF(O27&gt;=5.5,"C",IF(O27&gt;=5,"D+",IF(O27&gt;=4,"D","F")))))))</f>
        <v>F</v>
      </c>
      <c r="R27" s="539">
        <f>IF(Q27="A",4,IF(Q27="B+",3.5,IF(Q27="B",3,IF(Q27="C+",2.5,IF(Q27="C",2,IF(Q27="D+",1.5,IF(Q27="D",1,0)))))))</f>
        <v>0</v>
      </c>
      <c r="S27" s="207" t="str">
        <f>TEXT(R27,"0.0")</f>
        <v>0.0</v>
      </c>
      <c r="T27" s="249">
        <v>0</v>
      </c>
      <c r="U27" s="278"/>
      <c r="V27" s="5"/>
      <c r="W27" s="6">
        <f t="shared" si="246"/>
        <v>0</v>
      </c>
      <c r="X27" s="104">
        <f t="shared" si="247"/>
        <v>0</v>
      </c>
      <c r="Y27" s="104"/>
      <c r="Z27" s="540" t="str">
        <f t="shared" si="248"/>
        <v>F</v>
      </c>
      <c r="AA27" s="539">
        <f t="shared" si="249"/>
        <v>0</v>
      </c>
      <c r="AB27" s="539" t="str">
        <f t="shared" si="250"/>
        <v>0.0</v>
      </c>
      <c r="AC27" s="12">
        <v>3</v>
      </c>
      <c r="AD27" s="488"/>
      <c r="AE27" s="249"/>
      <c r="AF27" s="278"/>
      <c r="AG27" s="5"/>
      <c r="AH27" s="6">
        <f t="shared" si="251"/>
        <v>0</v>
      </c>
      <c r="AI27" s="104">
        <f t="shared" si="252"/>
        <v>0</v>
      </c>
      <c r="AJ27" s="104"/>
      <c r="AK27" s="540" t="str">
        <f t="shared" si="253"/>
        <v>F</v>
      </c>
      <c r="AL27" s="539">
        <f t="shared" si="254"/>
        <v>0</v>
      </c>
      <c r="AM27" s="539" t="str">
        <f t="shared" si="255"/>
        <v>0.0</v>
      </c>
      <c r="AN27" s="12">
        <v>3</v>
      </c>
      <c r="AO27" s="110"/>
      <c r="AP27" s="126"/>
      <c r="AQ27" s="278"/>
      <c r="AR27" s="5"/>
      <c r="AS27" s="6">
        <f t="shared" si="256"/>
        <v>0</v>
      </c>
      <c r="AT27" s="104">
        <f t="shared" si="257"/>
        <v>0</v>
      </c>
      <c r="AU27" s="104"/>
      <c r="AV27" s="540" t="str">
        <f t="shared" si="258"/>
        <v>F</v>
      </c>
      <c r="AW27" s="539">
        <f t="shared" si="259"/>
        <v>0</v>
      </c>
      <c r="AX27" s="539" t="str">
        <f t="shared" si="260"/>
        <v>0.0</v>
      </c>
      <c r="AY27" s="12">
        <v>4</v>
      </c>
      <c r="AZ27" s="112"/>
      <c r="BA27" s="706">
        <v>0</v>
      </c>
      <c r="BB27" s="699"/>
      <c r="BC27" s="699"/>
      <c r="BD27" s="6">
        <f t="shared" si="261"/>
        <v>0</v>
      </c>
      <c r="BE27" s="104">
        <f t="shared" si="262"/>
        <v>0</v>
      </c>
      <c r="BF27" s="104"/>
      <c r="BG27" s="540" t="str">
        <f t="shared" si="263"/>
        <v>F</v>
      </c>
      <c r="BH27" s="539">
        <f t="shared" si="264"/>
        <v>0</v>
      </c>
      <c r="BI27" s="539" t="str">
        <f t="shared" si="265"/>
        <v>0.0</v>
      </c>
      <c r="BJ27" s="12">
        <v>2</v>
      </c>
      <c r="BK27" s="110"/>
      <c r="BL27" s="316"/>
      <c r="BM27" s="420"/>
      <c r="BN27" s="420"/>
      <c r="BO27" s="6">
        <f t="shared" si="266"/>
        <v>0</v>
      </c>
      <c r="BP27" s="104">
        <f t="shared" si="267"/>
        <v>0</v>
      </c>
      <c r="BQ27" s="104"/>
      <c r="BR27" s="540" t="str">
        <f t="shared" si="268"/>
        <v>F</v>
      </c>
      <c r="BS27" s="539">
        <f t="shared" si="269"/>
        <v>0</v>
      </c>
      <c r="BT27" s="539" t="str">
        <f t="shared" si="270"/>
        <v>0.0</v>
      </c>
      <c r="BU27" s="12">
        <v>3</v>
      </c>
      <c r="BV27" s="112"/>
      <c r="BW27" s="706"/>
      <c r="BX27" s="420"/>
      <c r="BY27" s="420"/>
      <c r="BZ27" s="6">
        <f t="shared" si="271"/>
        <v>0</v>
      </c>
      <c r="CA27" s="104">
        <f t="shared" si="272"/>
        <v>0</v>
      </c>
      <c r="CB27" s="104"/>
      <c r="CC27" s="540" t="str">
        <f t="shared" si="273"/>
        <v>F</v>
      </c>
      <c r="CD27" s="539">
        <f t="shared" si="274"/>
        <v>0</v>
      </c>
      <c r="CE27" s="539" t="str">
        <f t="shared" si="275"/>
        <v>0.0</v>
      </c>
      <c r="CF27" s="12">
        <v>2</v>
      </c>
      <c r="CG27" s="110"/>
      <c r="CH27" s="248"/>
      <c r="CI27" s="420"/>
      <c r="CJ27" s="420"/>
      <c r="CK27" s="6">
        <f t="shared" si="276"/>
        <v>0</v>
      </c>
      <c r="CL27" s="104">
        <f t="shared" si="277"/>
        <v>0</v>
      </c>
      <c r="CM27" s="104"/>
      <c r="CN27" s="540" t="str">
        <f t="shared" si="278"/>
        <v>F</v>
      </c>
      <c r="CO27" s="539">
        <f t="shared" si="279"/>
        <v>0</v>
      </c>
      <c r="CP27" s="539" t="str">
        <f t="shared" si="280"/>
        <v>0.0</v>
      </c>
      <c r="CQ27" s="12">
        <v>2</v>
      </c>
      <c r="CR27" s="110"/>
      <c r="CS27" s="353">
        <f t="shared" si="281"/>
        <v>19</v>
      </c>
      <c r="CT27" s="354">
        <f t="shared" si="282"/>
        <v>0</v>
      </c>
      <c r="CU27" s="355" t="str">
        <f t="shared" si="283"/>
        <v>0.00</v>
      </c>
      <c r="CV27" s="356" t="str">
        <f t="shared" si="284"/>
        <v>Cảnh báo KQHT</v>
      </c>
      <c r="CW27" s="357">
        <f t="shared" si="285"/>
        <v>0</v>
      </c>
      <c r="CX27" s="358" t="e">
        <f t="shared" si="286"/>
        <v>#DIV/0!</v>
      </c>
      <c r="CY27" s="356" t="e">
        <f t="shared" si="287"/>
        <v>#DIV/0!</v>
      </c>
    </row>
  </sheetData>
  <autoFilter ref="A1:OK6"/>
  <conditionalFormatting sqref="JX1:KD1 JZ2:KA6">
    <cfRule type="cellIs" dxfId="6" priority="8" operator="lessThan">
      <formula>3.95</formula>
    </cfRule>
  </conditionalFormatting>
  <conditionalFormatting sqref="NO2 NO1:NV1 NR2:NS6">
    <cfRule type="cellIs" dxfId="5" priority="5" operator="lessThan">
      <formula>3.95</formula>
    </cfRule>
  </conditionalFormatting>
  <conditionalFormatting sqref="OE1:OG1 OD2:OD6">
    <cfRule type="cellIs" dxfId="4" priority="4" operator="lessThan">
      <formula>3.95</formula>
    </cfRule>
  </conditionalFormatting>
  <conditionalFormatting sqref="BE6:BF6">
    <cfRule type="cellIs" dxfId="3" priority="3" operator="lessThan">
      <formula>3.95</formula>
    </cfRule>
  </conditionalFormatting>
  <conditionalFormatting sqref="DE6:DF6">
    <cfRule type="cellIs" dxfId="2" priority="2" operator="lessThan">
      <formula>3.95</formula>
    </cfRule>
  </conditionalFormatting>
  <conditionalFormatting sqref="HA6">
    <cfRule type="cellIs" dxfId="1" priority="1" operator="lessThan">
      <formula>3.95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5"/>
  <sheetViews>
    <sheetView zoomScale="70" zoomScaleNormal="70" workbookViewId="0">
      <pane xSplit="9" ySplit="1" topLeftCell="LS2" activePane="bottomRight" state="frozen"/>
      <selection pane="topRight"/>
      <selection pane="bottomLeft"/>
      <selection pane="bottomRight" activeCell="LY10" sqref="LY10"/>
    </sheetView>
  </sheetViews>
  <sheetFormatPr defaultColWidth="9.140625" defaultRowHeight="17.25" customHeight="1" x14ac:dyDescent="0.25"/>
  <cols>
    <col min="1" max="1" width="5.42578125" style="44" customWidth="1"/>
    <col min="2" max="2" width="8.5703125" style="44" customWidth="1"/>
    <col min="3" max="3" width="17.7109375" style="44" customWidth="1"/>
    <col min="4" max="4" width="23.5703125" style="44" customWidth="1"/>
    <col min="5" max="5" width="9.5703125" style="44" customWidth="1"/>
    <col min="6" max="6" width="15.5703125" style="44" customWidth="1"/>
    <col min="7" max="7" width="18.5703125" style="44" customWidth="1"/>
    <col min="8" max="8" width="11.42578125" style="109" customWidth="1"/>
    <col min="9" max="9" width="23" style="44" customWidth="1"/>
    <col min="10" max="10" width="4.7109375" style="44" customWidth="1"/>
    <col min="11" max="11" width="4.7109375" style="46" customWidth="1"/>
    <col min="12" max="12" width="4.85546875" style="44" customWidth="1"/>
    <col min="13" max="13" width="4.85546875" style="46" customWidth="1"/>
    <col min="14" max="18" width="4.42578125" style="44" customWidth="1"/>
    <col min="19" max="19" width="4.42578125" style="46" customWidth="1"/>
    <col min="20" max="20" width="4.42578125" style="44" customWidth="1"/>
    <col min="21" max="21" width="4.42578125" style="65" customWidth="1"/>
    <col min="22" max="26" width="4.42578125" style="44" customWidth="1"/>
    <col min="27" max="27" width="4.42578125" style="46" customWidth="1"/>
    <col min="28" max="28" width="4.42578125" style="44" customWidth="1"/>
    <col min="29" max="29" width="4.42578125" style="65" customWidth="1"/>
    <col min="30" max="34" width="4.42578125" style="44" customWidth="1"/>
    <col min="35" max="35" width="4.42578125" style="46" customWidth="1"/>
    <col min="36" max="36" width="4.42578125" style="44" customWidth="1"/>
    <col min="37" max="37" width="4.42578125" style="65" customWidth="1"/>
    <col min="38" max="42" width="4.42578125" style="44" customWidth="1"/>
    <col min="43" max="43" width="4.42578125" style="46" customWidth="1"/>
    <col min="44" max="44" width="4.42578125" style="44" customWidth="1"/>
    <col min="45" max="45" width="4.42578125" style="65" customWidth="1"/>
    <col min="46" max="50" width="4.5703125" style="44" customWidth="1"/>
    <col min="51" max="51" width="4.5703125" style="46" customWidth="1"/>
    <col min="52" max="53" width="4.5703125" style="44" customWidth="1"/>
    <col min="54" max="58" width="4.85546875" style="44" customWidth="1"/>
    <col min="59" max="59" width="4.85546875" style="46" customWidth="1"/>
    <col min="60" max="61" width="4.85546875" style="44" customWidth="1"/>
    <col min="62" max="63" width="5.42578125" style="44" customWidth="1"/>
    <col min="64" max="64" width="5.7109375" style="44" customWidth="1"/>
    <col min="65" max="65" width="6.140625" style="44" customWidth="1"/>
    <col min="66" max="66" width="9.7109375" style="44" customWidth="1"/>
    <col min="67" max="67" width="4.85546875" style="44" customWidth="1"/>
    <col min="68" max="68" width="6" style="44" customWidth="1"/>
    <col min="69" max="73" width="4.5703125" style="44" customWidth="1"/>
    <col min="74" max="74" width="4.5703125" style="46" customWidth="1"/>
    <col min="75" max="76" width="4.5703125" style="44" customWidth="1"/>
    <col min="77" max="81" width="4.7109375" style="44" customWidth="1"/>
    <col min="82" max="82" width="4.7109375" style="46" customWidth="1"/>
    <col min="83" max="84" width="4.7109375" style="44" customWidth="1"/>
    <col min="85" max="89" width="5" style="44" customWidth="1"/>
    <col min="90" max="90" width="5" style="46" customWidth="1"/>
    <col min="91" max="92" width="5" style="44" customWidth="1"/>
    <col min="93" max="97" width="5.140625" style="44" customWidth="1"/>
    <col min="98" max="98" width="5.140625" style="46" customWidth="1"/>
    <col min="99" max="100" width="5.140625" style="44" customWidth="1"/>
    <col min="101" max="105" width="4.85546875" style="44" customWidth="1"/>
    <col min="106" max="106" width="4.85546875" style="46" customWidth="1"/>
    <col min="107" max="113" width="4.85546875" style="44" customWidth="1"/>
    <col min="114" max="114" width="4.85546875" style="46" customWidth="1"/>
    <col min="115" max="116" width="4.85546875" style="44" customWidth="1"/>
    <col min="117" max="117" width="4.5703125" style="44" customWidth="1"/>
    <col min="118" max="119" width="5.5703125" style="44" customWidth="1"/>
    <col min="120" max="120" width="6.140625" style="44" customWidth="1"/>
    <col min="121" max="121" width="11.140625" style="44" customWidth="1"/>
    <col min="122" max="123" width="5.85546875" style="44" customWidth="1"/>
    <col min="124" max="124" width="5.140625" style="44" customWidth="1"/>
    <col min="125" max="125" width="5.7109375" style="44" customWidth="1"/>
    <col min="126" max="126" width="6.42578125" style="44" customWidth="1"/>
    <col min="127" max="127" width="6" style="44" customWidth="1"/>
    <col min="128" max="128" width="14.85546875" style="44" customWidth="1"/>
    <col min="129" max="129" width="9.5703125" style="44" customWidth="1"/>
    <col min="130" max="130" width="6.85546875" style="44" customWidth="1"/>
    <col min="131" max="131" width="7.28515625" style="44" customWidth="1"/>
    <col min="132" max="132" width="6.85546875" style="46" customWidth="1"/>
    <col min="133" max="133" width="9.5703125" style="44" customWidth="1"/>
    <col min="134" max="134" width="9.42578125" style="44" customWidth="1"/>
    <col min="135" max="139" width="4.5703125" style="44" customWidth="1"/>
    <col min="140" max="140" width="4.5703125" style="46" customWidth="1"/>
    <col min="141" max="142" width="4.5703125" style="44" customWidth="1"/>
    <col min="143" max="147" width="4.7109375" style="44" customWidth="1"/>
    <col min="148" max="148" width="4.7109375" style="46" customWidth="1"/>
    <col min="149" max="150" width="4.7109375" style="44" customWidth="1"/>
    <col min="151" max="155" width="4.5703125" style="44" customWidth="1"/>
    <col min="156" max="156" width="4.5703125" style="46" customWidth="1"/>
    <col min="157" max="158" width="4.5703125" style="44" customWidth="1"/>
    <col min="159" max="159" width="4.42578125" style="44" customWidth="1"/>
    <col min="160" max="163" width="4.7109375" style="44" customWidth="1"/>
    <col min="164" max="164" width="4.7109375" style="46" customWidth="1"/>
    <col min="165" max="166" width="4.7109375" style="44" customWidth="1"/>
    <col min="167" max="171" width="5" style="44" customWidth="1"/>
    <col min="172" max="172" width="5" style="46" customWidth="1"/>
    <col min="173" max="174" width="5" style="44" customWidth="1"/>
    <col min="175" max="179" width="4.7109375" style="44" customWidth="1"/>
    <col min="180" max="180" width="4.7109375" style="46" customWidth="1"/>
    <col min="181" max="182" width="4.7109375" style="44" customWidth="1"/>
    <col min="183" max="187" width="4.5703125" style="44" customWidth="1"/>
    <col min="188" max="188" width="4.5703125" style="46" customWidth="1"/>
    <col min="189" max="190" width="4.5703125" style="44" customWidth="1"/>
    <col min="191" max="195" width="4.28515625" style="44" customWidth="1"/>
    <col min="196" max="196" width="4.28515625" style="46" customWidth="1"/>
    <col min="197" max="198" width="4.28515625" style="44" customWidth="1"/>
    <col min="199" max="203" width="4.7109375" style="44" customWidth="1"/>
    <col min="204" max="204" width="4.7109375" style="46" customWidth="1"/>
    <col min="205" max="206" width="4.7109375" style="44" customWidth="1"/>
    <col min="207" max="207" width="5" customWidth="1"/>
    <col min="208" max="208" width="6.28515625" customWidth="1"/>
    <col min="209" max="209" width="5.7109375" customWidth="1"/>
    <col min="210" max="210" width="5.85546875" customWidth="1"/>
    <col min="211" max="211" width="11.28515625" customWidth="1"/>
    <col min="212" max="213" width="6.140625" customWidth="1"/>
    <col min="214" max="214" width="5.42578125" customWidth="1"/>
    <col min="215" max="215" width="6" customWidth="1"/>
    <col min="216" max="223" width="4.28515625" customWidth="1"/>
    <col min="224" max="239" width="4.42578125" customWidth="1"/>
    <col min="240" max="247" width="4.28515625" customWidth="1"/>
    <col min="248" max="249" width="5" customWidth="1"/>
    <col min="250" max="250" width="4.7109375" customWidth="1"/>
    <col min="251" max="251" width="5" customWidth="1"/>
    <col min="252" max="252" width="4.5703125" customWidth="1"/>
    <col min="253" max="253" width="4.42578125" customWidth="1"/>
    <col min="254" max="254" width="4.7109375" customWidth="1"/>
    <col min="255" max="263" width="4.5703125" customWidth="1"/>
    <col min="264" max="264" width="5.28515625" style="1067" customWidth="1"/>
    <col min="265" max="265" width="5.5703125" style="1067" customWidth="1"/>
    <col min="266" max="266" width="6.42578125" style="1067" customWidth="1"/>
    <col min="267" max="267" width="6.5703125" style="1067" customWidth="1"/>
    <col min="268" max="268" width="14.85546875" style="1067" customWidth="1"/>
    <col min="269" max="269" width="4.5703125" style="1067" customWidth="1"/>
    <col min="270" max="270" width="6.42578125" style="1067" customWidth="1"/>
    <col min="271" max="271" width="5" style="1067" customWidth="1"/>
    <col min="272" max="272" width="6.42578125" style="1067" customWidth="1"/>
    <col min="273" max="273" width="6.140625" style="1067" customWidth="1"/>
    <col min="274" max="274" width="7.5703125" style="1067" customWidth="1"/>
    <col min="275" max="276" width="15.42578125" style="1067" customWidth="1"/>
    <col min="277" max="277" width="6.85546875" style="1067" customWidth="1"/>
    <col min="278" max="278" width="8.42578125" style="1067" customWidth="1"/>
    <col min="279" max="279" width="8.7109375" style="1067" customWidth="1"/>
    <col min="280" max="280" width="15.140625" style="1067" customWidth="1"/>
    <col min="281" max="281" width="10.85546875" style="1067" customWidth="1"/>
    <col min="282" max="282" width="4.28515625" style="1067" customWidth="1"/>
    <col min="283" max="284" width="7.7109375" style="1067" customWidth="1"/>
    <col min="285" max="285" width="6.85546875" style="1067" customWidth="1"/>
    <col min="286" max="286" width="7.85546875" style="1067" customWidth="1"/>
    <col min="287" max="287" width="4.85546875" style="1067" customWidth="1"/>
    <col min="288" max="308" width="4.28515625" style="1067" customWidth="1"/>
    <col min="309" max="309" width="4.42578125" style="1067" customWidth="1"/>
    <col min="310" max="310" width="5.7109375" style="1067" customWidth="1"/>
    <col min="311" max="316" width="4.28515625" style="1067" customWidth="1"/>
    <col min="317" max="324" width="4.42578125" style="1067" customWidth="1"/>
    <col min="325" max="332" width="4.28515625" style="1067" customWidth="1"/>
    <col min="333" max="333" width="5.28515625" style="1067" customWidth="1"/>
    <col min="334" max="335" width="6" style="1067" customWidth="1"/>
    <col min="337" max="337" width="16.42578125" customWidth="1"/>
  </cols>
  <sheetData>
    <row r="1" spans="1:337" ht="169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814</v>
      </c>
      <c r="G1" s="1" t="s">
        <v>5</v>
      </c>
      <c r="H1" s="1" t="s">
        <v>6</v>
      </c>
      <c r="I1" s="2" t="s">
        <v>7</v>
      </c>
      <c r="J1" s="140" t="s">
        <v>8</v>
      </c>
      <c r="K1" s="807" t="s">
        <v>1202</v>
      </c>
      <c r="L1" s="140" t="s">
        <v>202</v>
      </c>
      <c r="M1" s="807" t="s">
        <v>202</v>
      </c>
      <c r="N1" s="131" t="s">
        <v>206</v>
      </c>
      <c r="O1" s="132" t="s">
        <v>597</v>
      </c>
      <c r="P1" s="132" t="s">
        <v>598</v>
      </c>
      <c r="Q1" s="133" t="s">
        <v>599</v>
      </c>
      <c r="R1" s="143" t="s">
        <v>245</v>
      </c>
      <c r="S1" s="809" t="s">
        <v>1204</v>
      </c>
      <c r="T1" s="137" t="s">
        <v>603</v>
      </c>
      <c r="U1" s="138" t="s">
        <v>603</v>
      </c>
      <c r="V1" s="131" t="s">
        <v>206</v>
      </c>
      <c r="W1" s="132" t="s">
        <v>207</v>
      </c>
      <c r="X1" s="132" t="s">
        <v>208</v>
      </c>
      <c r="Y1" s="133" t="s">
        <v>209</v>
      </c>
      <c r="Z1" s="134" t="s">
        <v>9</v>
      </c>
      <c r="AA1" s="809" t="s">
        <v>1203</v>
      </c>
      <c r="AB1" s="137" t="s">
        <v>9</v>
      </c>
      <c r="AC1" s="139" t="s">
        <v>9</v>
      </c>
      <c r="AD1" s="131" t="s">
        <v>206</v>
      </c>
      <c r="AE1" s="132" t="s">
        <v>219</v>
      </c>
      <c r="AF1" s="132" t="s">
        <v>220</v>
      </c>
      <c r="AG1" s="133" t="s">
        <v>221</v>
      </c>
      <c r="AH1" s="134" t="s">
        <v>11</v>
      </c>
      <c r="AI1" s="809" t="s">
        <v>1205</v>
      </c>
      <c r="AJ1" s="137" t="s">
        <v>11</v>
      </c>
      <c r="AK1" s="138" t="s">
        <v>11</v>
      </c>
      <c r="AL1" s="131" t="s">
        <v>206</v>
      </c>
      <c r="AM1" s="132" t="s">
        <v>225</v>
      </c>
      <c r="AN1" s="132" t="s">
        <v>226</v>
      </c>
      <c r="AO1" s="133" t="s">
        <v>227</v>
      </c>
      <c r="AP1" s="134" t="s">
        <v>12</v>
      </c>
      <c r="AQ1" s="809" t="s">
        <v>1206</v>
      </c>
      <c r="AR1" s="137" t="s">
        <v>12</v>
      </c>
      <c r="AS1" s="138" t="s">
        <v>12</v>
      </c>
      <c r="AT1" s="131" t="s">
        <v>206</v>
      </c>
      <c r="AU1" s="132" t="s">
        <v>1005</v>
      </c>
      <c r="AV1" s="132" t="s">
        <v>1006</v>
      </c>
      <c r="AW1" s="133" t="s">
        <v>1007</v>
      </c>
      <c r="AX1" s="134" t="s">
        <v>949</v>
      </c>
      <c r="AY1" s="809" t="s">
        <v>949</v>
      </c>
      <c r="AZ1" s="137" t="s">
        <v>949</v>
      </c>
      <c r="BA1" s="320" t="s">
        <v>949</v>
      </c>
      <c r="BB1" s="131" t="s">
        <v>206</v>
      </c>
      <c r="BC1" s="132" t="s">
        <v>1008</v>
      </c>
      <c r="BD1" s="132" t="s">
        <v>1009</v>
      </c>
      <c r="BE1" s="133" t="s">
        <v>1010</v>
      </c>
      <c r="BF1" s="134" t="s">
        <v>950</v>
      </c>
      <c r="BG1" s="809" t="s">
        <v>950</v>
      </c>
      <c r="BH1" s="137" t="s">
        <v>1011</v>
      </c>
      <c r="BI1" s="320" t="s">
        <v>1012</v>
      </c>
      <c r="BJ1" s="368" t="s">
        <v>1179</v>
      </c>
      <c r="BK1" s="367" t="s">
        <v>1013</v>
      </c>
      <c r="BL1" s="367" t="s">
        <v>1014</v>
      </c>
      <c r="BM1" s="369" t="s">
        <v>1015</v>
      </c>
      <c r="BN1" s="350" t="s">
        <v>1524</v>
      </c>
      <c r="BO1" s="351" t="s">
        <v>250</v>
      </c>
      <c r="BP1" s="352" t="s">
        <v>251</v>
      </c>
      <c r="BQ1" s="131" t="s">
        <v>206</v>
      </c>
      <c r="BR1" s="132" t="s">
        <v>1016</v>
      </c>
      <c r="BS1" s="132" t="s">
        <v>1017</v>
      </c>
      <c r="BT1" s="133" t="s">
        <v>1018</v>
      </c>
      <c r="BU1" s="134" t="s">
        <v>951</v>
      </c>
      <c r="BV1" s="809" t="s">
        <v>1207</v>
      </c>
      <c r="BW1" s="137" t="s">
        <v>1019</v>
      </c>
      <c r="BX1" s="320" t="s">
        <v>1020</v>
      </c>
      <c r="BY1" s="131" t="s">
        <v>206</v>
      </c>
      <c r="BZ1" s="132" t="s">
        <v>1021</v>
      </c>
      <c r="CA1" s="132" t="s">
        <v>1022</v>
      </c>
      <c r="CB1" s="133" t="s">
        <v>1023</v>
      </c>
      <c r="CC1" s="134" t="s">
        <v>952</v>
      </c>
      <c r="CD1" s="809" t="s">
        <v>952</v>
      </c>
      <c r="CE1" s="137" t="s">
        <v>1024</v>
      </c>
      <c r="CF1" s="320" t="s">
        <v>1024</v>
      </c>
      <c r="CG1" s="131" t="s">
        <v>206</v>
      </c>
      <c r="CH1" s="132" t="s">
        <v>1025</v>
      </c>
      <c r="CI1" s="132" t="s">
        <v>1026</v>
      </c>
      <c r="CJ1" s="133" t="s">
        <v>1027</v>
      </c>
      <c r="CK1" s="134" t="s">
        <v>953</v>
      </c>
      <c r="CL1" s="809" t="s">
        <v>953</v>
      </c>
      <c r="CM1" s="137" t="s">
        <v>1028</v>
      </c>
      <c r="CN1" s="320" t="s">
        <v>1028</v>
      </c>
      <c r="CO1" s="131" t="s">
        <v>206</v>
      </c>
      <c r="CP1" s="132" t="s">
        <v>1029</v>
      </c>
      <c r="CQ1" s="132" t="s">
        <v>1030</v>
      </c>
      <c r="CR1" s="133" t="s">
        <v>1031</v>
      </c>
      <c r="CS1" s="134" t="s">
        <v>954</v>
      </c>
      <c r="CT1" s="809" t="s">
        <v>954</v>
      </c>
      <c r="CU1" s="137" t="s">
        <v>1032</v>
      </c>
      <c r="CV1" s="320" t="s">
        <v>1032</v>
      </c>
      <c r="CW1" s="131" t="s">
        <v>206</v>
      </c>
      <c r="CX1" s="132" t="s">
        <v>1033</v>
      </c>
      <c r="CY1" s="132" t="s">
        <v>1034</v>
      </c>
      <c r="CZ1" s="133" t="s">
        <v>1035</v>
      </c>
      <c r="DA1" s="134" t="s">
        <v>955</v>
      </c>
      <c r="DB1" s="809" t="s">
        <v>955</v>
      </c>
      <c r="DC1" s="137" t="s">
        <v>1036</v>
      </c>
      <c r="DD1" s="320" t="s">
        <v>1036</v>
      </c>
      <c r="DE1" s="131" t="s">
        <v>206</v>
      </c>
      <c r="DF1" s="132" t="s">
        <v>1037</v>
      </c>
      <c r="DG1" s="132" t="s">
        <v>1038</v>
      </c>
      <c r="DH1" s="133" t="s">
        <v>1039</v>
      </c>
      <c r="DI1" s="134" t="s">
        <v>956</v>
      </c>
      <c r="DJ1" s="809" t="s">
        <v>956</v>
      </c>
      <c r="DK1" s="137" t="s">
        <v>1040</v>
      </c>
      <c r="DL1" s="320" t="s">
        <v>1040</v>
      </c>
      <c r="DM1" s="368" t="s">
        <v>1178</v>
      </c>
      <c r="DN1" s="367" t="s">
        <v>1041</v>
      </c>
      <c r="DO1" s="367" t="s">
        <v>1042</v>
      </c>
      <c r="DP1" s="369" t="s">
        <v>1043</v>
      </c>
      <c r="DQ1" s="390" t="s">
        <v>1044</v>
      </c>
      <c r="DR1" s="548" t="s">
        <v>1045</v>
      </c>
      <c r="DS1" s="547" t="s">
        <v>1046</v>
      </c>
      <c r="DT1" s="368" t="s">
        <v>315</v>
      </c>
      <c r="DU1" s="367" t="s">
        <v>1047</v>
      </c>
      <c r="DV1" s="367" t="s">
        <v>1048</v>
      </c>
      <c r="DW1" s="522" t="s">
        <v>1049</v>
      </c>
      <c r="DX1" s="522" t="s">
        <v>1050</v>
      </c>
      <c r="DY1" s="1228" t="s">
        <v>1051</v>
      </c>
      <c r="DZ1" s="1231" t="s">
        <v>318</v>
      </c>
      <c r="EA1" s="390" t="s">
        <v>319</v>
      </c>
      <c r="EB1" s="1232" t="s">
        <v>319</v>
      </c>
      <c r="EC1" s="1228" t="s">
        <v>1052</v>
      </c>
      <c r="ED1" s="390" t="s">
        <v>1053</v>
      </c>
      <c r="EE1" s="131" t="s">
        <v>206</v>
      </c>
      <c r="EF1" s="132" t="s">
        <v>254</v>
      </c>
      <c r="EG1" s="132" t="s">
        <v>255</v>
      </c>
      <c r="EH1" s="133" t="s">
        <v>256</v>
      </c>
      <c r="EI1" s="134" t="s">
        <v>1054</v>
      </c>
      <c r="EJ1" s="809" t="s">
        <v>1054</v>
      </c>
      <c r="EK1" s="137" t="s">
        <v>15</v>
      </c>
      <c r="EL1" s="138" t="s">
        <v>15</v>
      </c>
      <c r="EM1" s="397" t="s">
        <v>206</v>
      </c>
      <c r="EN1" s="398" t="s">
        <v>1618</v>
      </c>
      <c r="EO1" s="398" t="s">
        <v>1619</v>
      </c>
      <c r="EP1" s="399" t="s">
        <v>1620</v>
      </c>
      <c r="EQ1" s="769" t="s">
        <v>1617</v>
      </c>
      <c r="ER1" s="810" t="s">
        <v>1617</v>
      </c>
      <c r="ES1" s="403" t="s">
        <v>1621</v>
      </c>
      <c r="ET1" s="709" t="s">
        <v>1621</v>
      </c>
      <c r="EU1" s="397" t="s">
        <v>206</v>
      </c>
      <c r="EV1" s="398" t="s">
        <v>1058</v>
      </c>
      <c r="EW1" s="398" t="s">
        <v>1059</v>
      </c>
      <c r="EX1" s="399" t="s">
        <v>1060</v>
      </c>
      <c r="EY1" s="400" t="s">
        <v>1061</v>
      </c>
      <c r="EZ1" s="811" t="s">
        <v>1061</v>
      </c>
      <c r="FA1" s="403" t="s">
        <v>1062</v>
      </c>
      <c r="FB1" s="709" t="s">
        <v>1063</v>
      </c>
      <c r="FC1" s="131" t="s">
        <v>206</v>
      </c>
      <c r="FD1" s="132" t="s">
        <v>1064</v>
      </c>
      <c r="FE1" s="132" t="s">
        <v>1065</v>
      </c>
      <c r="FF1" s="133" t="s">
        <v>1066</v>
      </c>
      <c r="FG1" s="134" t="s">
        <v>1067</v>
      </c>
      <c r="FH1" s="809" t="s">
        <v>1067</v>
      </c>
      <c r="FI1" s="137" t="s">
        <v>1068</v>
      </c>
      <c r="FJ1" s="320" t="s">
        <v>1068</v>
      </c>
      <c r="FK1" s="131" t="s">
        <v>206</v>
      </c>
      <c r="FL1" s="132" t="s">
        <v>1069</v>
      </c>
      <c r="FM1" s="132" t="s">
        <v>1070</v>
      </c>
      <c r="FN1" s="133" t="s">
        <v>1071</v>
      </c>
      <c r="FO1" s="134" t="s">
        <v>1072</v>
      </c>
      <c r="FP1" s="809" t="s">
        <v>1072</v>
      </c>
      <c r="FQ1" s="137" t="s">
        <v>1073</v>
      </c>
      <c r="FR1" s="320" t="s">
        <v>1073</v>
      </c>
      <c r="FS1" s="131" t="s">
        <v>206</v>
      </c>
      <c r="FT1" s="132" t="s">
        <v>1074</v>
      </c>
      <c r="FU1" s="132" t="s">
        <v>1075</v>
      </c>
      <c r="FV1" s="133" t="s">
        <v>1076</v>
      </c>
      <c r="FW1" s="143" t="s">
        <v>1077</v>
      </c>
      <c r="FX1" s="809" t="s">
        <v>1077</v>
      </c>
      <c r="FY1" s="137" t="s">
        <v>1077</v>
      </c>
      <c r="FZ1" s="320" t="s">
        <v>1077</v>
      </c>
      <c r="GA1" s="131" t="s">
        <v>206</v>
      </c>
      <c r="GB1" s="132" t="s">
        <v>1078</v>
      </c>
      <c r="GC1" s="132" t="s">
        <v>1079</v>
      </c>
      <c r="GD1" s="133" t="s">
        <v>1080</v>
      </c>
      <c r="GE1" s="134" t="s">
        <v>1081</v>
      </c>
      <c r="GF1" s="809" t="s">
        <v>1081</v>
      </c>
      <c r="GG1" s="137" t="s">
        <v>1082</v>
      </c>
      <c r="GH1" s="320" t="s">
        <v>1082</v>
      </c>
      <c r="GI1" s="131" t="s">
        <v>206</v>
      </c>
      <c r="GJ1" s="132" t="s">
        <v>1083</v>
      </c>
      <c r="GK1" s="132" t="s">
        <v>1084</v>
      </c>
      <c r="GL1" s="133" t="s">
        <v>1085</v>
      </c>
      <c r="GM1" s="134" t="s">
        <v>1086</v>
      </c>
      <c r="GN1" s="809" t="s">
        <v>1086</v>
      </c>
      <c r="GO1" s="137" t="s">
        <v>1087</v>
      </c>
      <c r="GP1" s="137" t="s">
        <v>1087</v>
      </c>
      <c r="GQ1" s="131" t="s">
        <v>206</v>
      </c>
      <c r="GR1" s="132" t="s">
        <v>1088</v>
      </c>
      <c r="GS1" s="132" t="s">
        <v>1089</v>
      </c>
      <c r="GT1" s="1295" t="s">
        <v>1090</v>
      </c>
      <c r="GU1" s="143" t="s">
        <v>1091</v>
      </c>
      <c r="GV1" s="809" t="s">
        <v>1091</v>
      </c>
      <c r="GW1" s="137" t="s">
        <v>1092</v>
      </c>
      <c r="GX1" s="771" t="s">
        <v>1092</v>
      </c>
      <c r="GY1" s="772" t="s">
        <v>1161</v>
      </c>
      <c r="GZ1" s="367" t="s">
        <v>1175</v>
      </c>
      <c r="HA1" s="367" t="s">
        <v>1176</v>
      </c>
      <c r="HB1" s="369" t="s">
        <v>1177</v>
      </c>
      <c r="HC1" s="773" t="s">
        <v>1525</v>
      </c>
      <c r="HD1" s="548" t="s">
        <v>1208</v>
      </c>
      <c r="HE1" s="547" t="s">
        <v>1209</v>
      </c>
      <c r="HF1" s="754" t="s">
        <v>1170</v>
      </c>
      <c r="HG1" s="793" t="s">
        <v>1201</v>
      </c>
      <c r="HH1" s="131" t="s">
        <v>206</v>
      </c>
      <c r="HI1" s="132" t="s">
        <v>1485</v>
      </c>
      <c r="HJ1" s="132" t="s">
        <v>1486</v>
      </c>
      <c r="HK1" s="133" t="s">
        <v>1487</v>
      </c>
      <c r="HL1" s="143" t="s">
        <v>1488</v>
      </c>
      <c r="HM1" s="809" t="s">
        <v>1488</v>
      </c>
      <c r="HN1" s="137" t="s">
        <v>1489</v>
      </c>
      <c r="HO1" s="771" t="s">
        <v>1489</v>
      </c>
      <c r="HP1" s="397" t="s">
        <v>206</v>
      </c>
      <c r="HQ1" s="398" t="s">
        <v>1495</v>
      </c>
      <c r="HR1" s="398" t="s">
        <v>1496</v>
      </c>
      <c r="HS1" s="399" t="s">
        <v>1497</v>
      </c>
      <c r="HT1" s="400" t="s">
        <v>1498</v>
      </c>
      <c r="HU1" s="811" t="s">
        <v>1499</v>
      </c>
      <c r="HV1" s="403" t="s">
        <v>1500</v>
      </c>
      <c r="HW1" s="1044" t="s">
        <v>1500</v>
      </c>
      <c r="HX1" s="131" t="s">
        <v>206</v>
      </c>
      <c r="HY1" s="132" t="s">
        <v>1501</v>
      </c>
      <c r="HZ1" s="132" t="s">
        <v>1502</v>
      </c>
      <c r="IA1" s="133" t="s">
        <v>1503</v>
      </c>
      <c r="IB1" s="143" t="s">
        <v>1504</v>
      </c>
      <c r="IC1" s="809" t="s">
        <v>1504</v>
      </c>
      <c r="ID1" s="137" t="s">
        <v>1505</v>
      </c>
      <c r="IE1" s="320" t="s">
        <v>1505</v>
      </c>
      <c r="IF1" s="131" t="s">
        <v>206</v>
      </c>
      <c r="IG1" s="132" t="s">
        <v>1506</v>
      </c>
      <c r="IH1" s="132" t="s">
        <v>1507</v>
      </c>
      <c r="II1" s="133" t="s">
        <v>1508</v>
      </c>
      <c r="IJ1" s="143" t="s">
        <v>1509</v>
      </c>
      <c r="IK1" s="809" t="s">
        <v>1509</v>
      </c>
      <c r="IL1" s="137" t="s">
        <v>1510</v>
      </c>
      <c r="IM1" s="137" t="s">
        <v>1510</v>
      </c>
      <c r="IN1" s="131" t="s">
        <v>206</v>
      </c>
      <c r="IO1" s="132" t="s">
        <v>1511</v>
      </c>
      <c r="IP1" s="132" t="s">
        <v>1512</v>
      </c>
      <c r="IQ1" s="133" t="s">
        <v>1513</v>
      </c>
      <c r="IR1" s="143" t="s">
        <v>1514</v>
      </c>
      <c r="IS1" s="809" t="s">
        <v>1514</v>
      </c>
      <c r="IT1" s="137" t="s">
        <v>1515</v>
      </c>
      <c r="IU1" s="771" t="s">
        <v>1515</v>
      </c>
      <c r="IV1" s="131" t="s">
        <v>206</v>
      </c>
      <c r="IW1" s="132" t="s">
        <v>1527</v>
      </c>
      <c r="IX1" s="132" t="s">
        <v>1528</v>
      </c>
      <c r="IY1" s="133" t="s">
        <v>1529</v>
      </c>
      <c r="IZ1" s="143" t="s">
        <v>1530</v>
      </c>
      <c r="JA1" s="809" t="s">
        <v>1531</v>
      </c>
      <c r="JB1" s="137" t="s">
        <v>1530</v>
      </c>
      <c r="JC1" s="771" t="s">
        <v>1530</v>
      </c>
      <c r="JD1" s="772" t="s">
        <v>1547</v>
      </c>
      <c r="JE1" s="367" t="s">
        <v>1548</v>
      </c>
      <c r="JF1" s="367" t="s">
        <v>1549</v>
      </c>
      <c r="JG1" s="369" t="s">
        <v>1550</v>
      </c>
      <c r="JH1" s="773" t="s">
        <v>1551</v>
      </c>
      <c r="JI1" s="548" t="s">
        <v>1552</v>
      </c>
      <c r="JJ1" s="1089" t="s">
        <v>1553</v>
      </c>
      <c r="JK1" s="368" t="s">
        <v>1556</v>
      </c>
      <c r="JL1" s="367" t="s">
        <v>1557</v>
      </c>
      <c r="JM1" s="367" t="s">
        <v>1558</v>
      </c>
      <c r="JN1" s="522" t="s">
        <v>1564</v>
      </c>
      <c r="JO1" s="522" t="s">
        <v>1565</v>
      </c>
      <c r="JP1" s="1228" t="s">
        <v>1559</v>
      </c>
      <c r="JQ1" s="1231" t="s">
        <v>1560</v>
      </c>
      <c r="JR1" s="390" t="s">
        <v>1561</v>
      </c>
      <c r="JS1" s="1232" t="s">
        <v>1561</v>
      </c>
      <c r="JT1" s="1228" t="s">
        <v>1562</v>
      </c>
      <c r="JU1" s="390" t="s">
        <v>1563</v>
      </c>
      <c r="JV1" s="748" t="s">
        <v>1536</v>
      </c>
      <c r="JW1" s="749" t="s">
        <v>1537</v>
      </c>
      <c r="JX1" s="750" t="s">
        <v>1538</v>
      </c>
      <c r="JY1" s="754" t="s">
        <v>1540</v>
      </c>
      <c r="JZ1" s="793" t="s">
        <v>1541</v>
      </c>
      <c r="KA1" s="397" t="s">
        <v>206</v>
      </c>
      <c r="KB1" s="398" t="s">
        <v>1624</v>
      </c>
      <c r="KC1" s="398" t="s">
        <v>1623</v>
      </c>
      <c r="KD1" s="399" t="s">
        <v>1622</v>
      </c>
      <c r="KE1" s="400" t="s">
        <v>1636</v>
      </c>
      <c r="KF1" s="811" t="s">
        <v>1625</v>
      </c>
      <c r="KG1" s="403" t="s">
        <v>1626</v>
      </c>
      <c r="KH1" s="1044" t="s">
        <v>1626</v>
      </c>
      <c r="KI1" s="1293" t="s">
        <v>206</v>
      </c>
      <c r="KJ1" s="1294" t="s">
        <v>1603</v>
      </c>
      <c r="KK1" s="1294" t="s">
        <v>1604</v>
      </c>
      <c r="KL1" s="1295" t="s">
        <v>1605</v>
      </c>
      <c r="KM1" s="1318" t="s">
        <v>1606</v>
      </c>
      <c r="KN1" s="1319" t="s">
        <v>1606</v>
      </c>
      <c r="KO1" s="1310" t="s">
        <v>1607</v>
      </c>
      <c r="KP1" s="1320" t="s">
        <v>1608</v>
      </c>
      <c r="KQ1" s="1294" t="s">
        <v>1641</v>
      </c>
      <c r="KR1" s="1294" t="s">
        <v>1642</v>
      </c>
      <c r="KS1" s="143" t="s">
        <v>1609</v>
      </c>
      <c r="KT1" s="809" t="s">
        <v>1610</v>
      </c>
      <c r="KU1" s="1296" t="s">
        <v>1611</v>
      </c>
      <c r="KV1" s="1320" t="s">
        <v>1611</v>
      </c>
      <c r="KW1" s="1297" t="s">
        <v>206</v>
      </c>
      <c r="KX1" s="1298" t="s">
        <v>1612</v>
      </c>
      <c r="KY1" s="1298" t="s">
        <v>1613</v>
      </c>
      <c r="KZ1" s="1299" t="s">
        <v>1614</v>
      </c>
      <c r="LA1" s="400" t="s">
        <v>1615</v>
      </c>
      <c r="LB1" s="811" t="s">
        <v>1615</v>
      </c>
      <c r="LC1" s="1298" t="s">
        <v>1616</v>
      </c>
      <c r="LD1" s="1321" t="s">
        <v>1616</v>
      </c>
      <c r="LE1" s="1293" t="s">
        <v>206</v>
      </c>
      <c r="LF1" s="1294" t="s">
        <v>1516</v>
      </c>
      <c r="LG1" s="1294" t="s">
        <v>1517</v>
      </c>
      <c r="LH1" s="1295" t="s">
        <v>1518</v>
      </c>
      <c r="LI1" s="1323" t="s">
        <v>1519</v>
      </c>
      <c r="LJ1" s="809" t="s">
        <v>1519</v>
      </c>
      <c r="LK1" s="1296" t="s">
        <v>1520</v>
      </c>
      <c r="LL1" s="1322" t="s">
        <v>1520</v>
      </c>
      <c r="LM1" s="1311" t="s">
        <v>206</v>
      </c>
      <c r="LN1" s="1312" t="s">
        <v>1490</v>
      </c>
      <c r="LO1" s="1312" t="s">
        <v>1491</v>
      </c>
      <c r="LP1" s="1313" t="s">
        <v>1492</v>
      </c>
      <c r="LQ1" s="1324" t="s">
        <v>1630</v>
      </c>
      <c r="LR1" s="1325" t="s">
        <v>1493</v>
      </c>
      <c r="LS1" s="1029" t="s">
        <v>1494</v>
      </c>
      <c r="LT1" s="1028" t="s">
        <v>1494</v>
      </c>
      <c r="LU1" s="1523" t="s">
        <v>1637</v>
      </c>
      <c r="LV1" s="367" t="s">
        <v>1638</v>
      </c>
      <c r="LW1" s="367" t="s">
        <v>1639</v>
      </c>
      <c r="LY1" s="1067"/>
    </row>
    <row r="2" spans="1:337" ht="18.75" customHeight="1" x14ac:dyDescent="0.25">
      <c r="A2" s="32">
        <v>1</v>
      </c>
      <c r="B2" s="32" t="s">
        <v>957</v>
      </c>
      <c r="C2" s="95" t="s">
        <v>958</v>
      </c>
      <c r="D2" s="105" t="s">
        <v>959</v>
      </c>
      <c r="E2" s="107" t="s">
        <v>415</v>
      </c>
      <c r="F2" s="96"/>
      <c r="G2" s="96" t="s">
        <v>960</v>
      </c>
      <c r="H2" s="32" t="s">
        <v>28</v>
      </c>
      <c r="I2" s="127" t="s">
        <v>961</v>
      </c>
      <c r="J2" s="128">
        <v>6.3</v>
      </c>
      <c r="K2" s="1530" t="str">
        <f>TEXT(J2,"0.0")</f>
        <v>6.3</v>
      </c>
      <c r="L2" s="371">
        <v>7.7</v>
      </c>
      <c r="M2" s="1532" t="str">
        <f>TEXT(L2,"0.0")</f>
        <v>7.7</v>
      </c>
      <c r="N2" s="128">
        <v>8</v>
      </c>
      <c r="O2" s="13">
        <v>6</v>
      </c>
      <c r="P2" s="14"/>
      <c r="Q2" s="40">
        <f t="shared" ref="Q2:Q13" si="0">ROUND((N2*0.4+O2*0.6),1)</f>
        <v>6.8</v>
      </c>
      <c r="R2" s="99">
        <f t="shared" ref="R2:R13" si="1">ROUND(MAX((N2*0.4+O2*0.6),(N2*0.4+P2*0.6)),1)</f>
        <v>6.8</v>
      </c>
      <c r="S2" s="806" t="str">
        <f>TEXT(R2,"0.0")</f>
        <v>6.8</v>
      </c>
      <c r="T2" s="18">
        <v>2</v>
      </c>
      <c r="U2" s="117">
        <v>2</v>
      </c>
      <c r="V2" s="129">
        <v>8.5</v>
      </c>
      <c r="W2" s="13">
        <v>8</v>
      </c>
      <c r="X2" s="14"/>
      <c r="Y2" s="40">
        <f t="shared" ref="Y2:Y13" si="2">ROUND((V2*0.4+W2*0.6),1)</f>
        <v>8.1999999999999993</v>
      </c>
      <c r="Z2" s="99">
        <f t="shared" ref="Z2:Z13" si="3">ROUND(MAX((V2*0.4+W2*0.6),(V2*0.4+X2*0.6)),1)</f>
        <v>8.1999999999999993</v>
      </c>
      <c r="AA2" s="808" t="str">
        <f>TEXT(Z2,"0.0")</f>
        <v>8.2</v>
      </c>
      <c r="AB2" s="18">
        <v>3</v>
      </c>
      <c r="AC2" s="117">
        <v>3</v>
      </c>
      <c r="AD2" s="129">
        <v>7.8</v>
      </c>
      <c r="AE2" s="13">
        <v>8</v>
      </c>
      <c r="AF2" s="14"/>
      <c r="AG2" s="40">
        <f t="shared" ref="AG2:AG13" si="4">ROUND((AD2*0.4+AE2*0.6),1)</f>
        <v>7.9</v>
      </c>
      <c r="AH2" s="99">
        <f t="shared" ref="AH2:AH13" si="5">ROUND(MAX((AD2*0.4+AE2*0.6),(AD2*0.4+AF2*0.6)),1)</f>
        <v>7.9</v>
      </c>
      <c r="AI2" s="808" t="str">
        <f>TEXT(AH2,"0.0")</f>
        <v>7.9</v>
      </c>
      <c r="AJ2" s="18">
        <v>3</v>
      </c>
      <c r="AK2" s="117">
        <v>3</v>
      </c>
      <c r="AL2" s="129">
        <v>7.8</v>
      </c>
      <c r="AM2" s="13">
        <v>6</v>
      </c>
      <c r="AN2" s="14"/>
      <c r="AO2" s="40">
        <f t="shared" ref="AO2:AO13" si="6">ROUND((AL2*0.4+AM2*0.6),1)</f>
        <v>6.7</v>
      </c>
      <c r="AP2" s="99">
        <f t="shared" ref="AP2:AP13" si="7">ROUND(MAX((AL2*0.4+AM2*0.6),(AL2*0.4+AN2*0.6)),1)</f>
        <v>6.7</v>
      </c>
      <c r="AQ2" s="808" t="str">
        <f>TEXT(AP2,"0.0")</f>
        <v>6.7</v>
      </c>
      <c r="AR2" s="18">
        <v>4</v>
      </c>
      <c r="AS2" s="117">
        <v>4</v>
      </c>
      <c r="AT2" s="116">
        <v>8.3000000000000007</v>
      </c>
      <c r="AU2" s="283">
        <v>9</v>
      </c>
      <c r="AV2" s="284"/>
      <c r="AW2" s="40">
        <f t="shared" ref="AW2:AW13" si="8">ROUND((AT2*0.4+AU2*0.6),1)</f>
        <v>8.6999999999999993</v>
      </c>
      <c r="AX2" s="99">
        <f t="shared" ref="AX2:AX13" si="9">ROUND(MAX((AT2*0.4+AU2*0.6),(AT2*0.4+AV2*0.6)),1)</f>
        <v>8.6999999999999993</v>
      </c>
      <c r="AY2" s="808" t="str">
        <f>TEXT(AX2,"0.0")</f>
        <v>8.7</v>
      </c>
      <c r="AZ2" s="18">
        <v>3</v>
      </c>
      <c r="BA2" s="117">
        <v>3</v>
      </c>
      <c r="BB2" s="116">
        <v>6.9</v>
      </c>
      <c r="BC2" s="283">
        <v>6</v>
      </c>
      <c r="BD2" s="284"/>
      <c r="BE2" s="40">
        <f t="shared" ref="BE2:BE13" si="10">ROUND((BB2*0.4+BC2*0.6),1)</f>
        <v>6.4</v>
      </c>
      <c r="BF2" s="99">
        <f t="shared" ref="BF2:BF13" si="11">ROUND(MAX((BB2*0.4+BC2*0.6),(BB2*0.4+BD2*0.6)),1)</f>
        <v>6.4</v>
      </c>
      <c r="BG2" s="808" t="str">
        <f>TEXT(BF2,"0.0")</f>
        <v>6.4</v>
      </c>
      <c r="BH2" s="18">
        <v>4</v>
      </c>
      <c r="BI2" s="117">
        <v>4</v>
      </c>
      <c r="BJ2" s="365">
        <f t="shared" ref="BJ2:BJ13" si="12">T2+AB2+AJ2+AR2+AZ2+BH2</f>
        <v>19</v>
      </c>
      <c r="BK2" s="370">
        <f t="shared" ref="BK2:BK13" si="13">(Q2*T2+Y2*AB2+AG2*AJ2+AO2*AR2+AW2*AZ2+BE2*BH2)/BJ2</f>
        <v>7.3894736842105262</v>
      </c>
      <c r="BL2" s="370">
        <f t="shared" ref="BL2:BL13" si="14">(R2*T2+Z2*AB2+AH2*AJ2+AP2*AR2+AX2*AZ2+BF2*BH2)/BJ2</f>
        <v>7.3894736842105262</v>
      </c>
      <c r="BM2" s="376" t="str">
        <f t="shared" ref="BM2:BM13" si="15">TEXT(BL2,"0.00")</f>
        <v>7.39</v>
      </c>
      <c r="BN2" s="554" t="str">
        <f>IF(BL2&gt;=5,"Lên lớp",IF(BL2&gt;=4,"Điều chỉnh tiến độ học","Buộc thôi học"))</f>
        <v>Lên lớp</v>
      </c>
      <c r="BO2" s="357">
        <f t="shared" ref="BO2:BO13" si="16">U2+AC2+AK2+AS2+BA2+BI2</f>
        <v>19</v>
      </c>
      <c r="BP2" s="358">
        <f t="shared" ref="BP2:BP13" si="17">(R2*U2+Z2*AC2+AH2*AK2+AP2*AS2+AX2*BA2+BI2*BF2)/BO2</f>
        <v>7.3894736842105262</v>
      </c>
      <c r="BQ2" s="116">
        <v>8.3000000000000007</v>
      </c>
      <c r="BR2" s="283">
        <v>8</v>
      </c>
      <c r="BS2" s="284"/>
      <c r="BT2" s="40">
        <f t="shared" ref="BT2:BT13" si="18">ROUND((BQ2*0.4+BR2*0.6),1)</f>
        <v>8.1</v>
      </c>
      <c r="BU2" s="99">
        <f t="shared" ref="BU2:BU13" si="19">ROUND(MAX((BQ2*0.4+BR2*0.6),(BQ2*0.4+BS2*0.6)),1)</f>
        <v>8.1</v>
      </c>
      <c r="BV2" s="808" t="str">
        <f>TEXT(BU2,"0.0")</f>
        <v>8.1</v>
      </c>
      <c r="BW2" s="18">
        <v>2</v>
      </c>
      <c r="BX2" s="117">
        <v>2</v>
      </c>
      <c r="BY2" s="116">
        <v>6.7</v>
      </c>
      <c r="BZ2" s="283">
        <v>7</v>
      </c>
      <c r="CA2" s="284"/>
      <c r="CB2" s="40">
        <f t="shared" ref="CB2:CB13" si="20">ROUND((BY2*0.4+BZ2*0.6),1)</f>
        <v>6.9</v>
      </c>
      <c r="CC2" s="99">
        <f t="shared" ref="CC2:CC13" si="21">ROUND(MAX((BY2*0.4+BZ2*0.6),(BY2*0.4+CA2*0.6)),1)</f>
        <v>6.9</v>
      </c>
      <c r="CD2" s="808" t="str">
        <f>TEXT(CC2,"0.0")</f>
        <v>6.9</v>
      </c>
      <c r="CE2" s="18">
        <v>6</v>
      </c>
      <c r="CF2" s="117">
        <v>6</v>
      </c>
      <c r="CG2" s="116">
        <v>8.4</v>
      </c>
      <c r="CH2" s="283">
        <v>9</v>
      </c>
      <c r="CI2" s="284"/>
      <c r="CJ2" s="40">
        <f t="shared" ref="CJ2:CJ13" si="22">ROUND((CG2*0.4+CH2*0.6),1)</f>
        <v>8.8000000000000007</v>
      </c>
      <c r="CK2" s="99">
        <f t="shared" ref="CK2:CK13" si="23">ROUND(MAX((CG2*0.4+CH2*0.6),(CG2*0.4+CI2*0.6)),1)</f>
        <v>8.8000000000000007</v>
      </c>
      <c r="CL2" s="808" t="str">
        <f>TEXT(CK2,"0.0")</f>
        <v>8.8</v>
      </c>
      <c r="CM2" s="18">
        <v>4</v>
      </c>
      <c r="CN2" s="117">
        <v>4</v>
      </c>
      <c r="CO2" s="116">
        <v>7.4</v>
      </c>
      <c r="CP2" s="283">
        <v>7</v>
      </c>
      <c r="CQ2" s="284"/>
      <c r="CR2" s="40">
        <f t="shared" ref="CR2:CR13" si="24">ROUND((CO2*0.4+CP2*0.6),1)</f>
        <v>7.2</v>
      </c>
      <c r="CS2" s="99">
        <f t="shared" ref="CS2:CS13" si="25">ROUND(MAX((CO2*0.4+CP2*0.6),(CO2*0.4+CQ2*0.6)),1)</f>
        <v>7.2</v>
      </c>
      <c r="CT2" s="808" t="str">
        <f>TEXT(CS2,"0.0")</f>
        <v>7.2</v>
      </c>
      <c r="CU2" s="18">
        <v>6</v>
      </c>
      <c r="CV2" s="117">
        <v>6</v>
      </c>
      <c r="CW2" s="116">
        <v>6.7</v>
      </c>
      <c r="CX2" s="283">
        <v>9</v>
      </c>
      <c r="CY2" s="284"/>
      <c r="CZ2" s="40">
        <f t="shared" ref="CZ2:CZ13" si="26">ROUND((CW2*0.4+CX2*0.6),1)</f>
        <v>8.1</v>
      </c>
      <c r="DA2" s="99">
        <f t="shared" ref="DA2:DA13" si="27">ROUND(MAX((CW2*0.4+CX2*0.6),(CW2*0.4+CY2*0.6)),1)</f>
        <v>8.1</v>
      </c>
      <c r="DB2" s="808" t="str">
        <f>TEXT(DA2,"0.0")</f>
        <v>8.1</v>
      </c>
      <c r="DC2" s="18">
        <v>3</v>
      </c>
      <c r="DD2" s="117">
        <v>3</v>
      </c>
      <c r="DE2" s="114">
        <v>7</v>
      </c>
      <c r="DF2" s="283">
        <v>6</v>
      </c>
      <c r="DG2" s="284"/>
      <c r="DH2" s="40">
        <f t="shared" ref="DH2:DH13" si="28">ROUND((DE2*0.4+DF2*0.6),1)</f>
        <v>6.4</v>
      </c>
      <c r="DI2" s="99">
        <f t="shared" ref="DI2:DI13" si="29">ROUND(MAX((DE2*0.4+DF2*0.6),(DE2*0.4+DG2*0.6)),1)</f>
        <v>6.4</v>
      </c>
      <c r="DJ2" s="808" t="str">
        <f>TEXT(DI2,"0.0")</f>
        <v>6.4</v>
      </c>
      <c r="DK2" s="18">
        <v>4</v>
      </c>
      <c r="DL2" s="117">
        <v>4</v>
      </c>
      <c r="DM2" s="364">
        <f t="shared" ref="DM2:DM13" si="30">BW2+CE2+CM2+CU2+DC2+DK2</f>
        <v>25</v>
      </c>
      <c r="DN2" s="544">
        <f t="shared" ref="DN2:DN13" si="31">(BT2*BW2+CB2*CE2+CJ2*CM2+CR2*CU2+CZ2*DC2+DH2*DK2)/DM2</f>
        <v>7.4359999999999999</v>
      </c>
      <c r="DO2" s="544">
        <f>(BU2*BW2+CC2*CE2+CK2*CM2+CS2*CU2+DA2*DC2+DI2*DK2)/DM2</f>
        <v>7.4359999999999999</v>
      </c>
      <c r="DP2" s="549" t="str">
        <f t="shared" ref="DP2:DP13" si="32">TEXT(DO2,"0.00")</f>
        <v>7.44</v>
      </c>
      <c r="DQ2" s="395" t="str">
        <f>IF(DO2&gt;=5,"Lên lớp",IF(DO2&gt;=4,"Điều chỉnh tiến độ học","Buộc thôi học"))</f>
        <v>Lên lớp</v>
      </c>
      <c r="DR2" s="550">
        <f t="shared" ref="DR2:DR13" si="33">BX2+CF2+CN2+CV2+DD2+DL2</f>
        <v>25</v>
      </c>
      <c r="DS2" s="551">
        <f t="shared" ref="DS2:DS13" si="34">(BU2*BX2+CC2*CF2+CK2*CN2+CS2*CV2+DA2*DD2+DL2*DI2)/DR2</f>
        <v>7.4359999999999999</v>
      </c>
      <c r="DT2" s="526">
        <f>DM2+BJ2</f>
        <v>44</v>
      </c>
      <c r="DU2" s="544">
        <f>(DM2*DN2+BJ2*BK2)/DT2</f>
        <v>7.415909090909091</v>
      </c>
      <c r="DV2" s="544">
        <f t="shared" ref="DV2:DV13" si="35">(DM2*DO2+BJ2*BL2)/DT2</f>
        <v>7.415909090909091</v>
      </c>
      <c r="DW2" s="549" t="str">
        <f t="shared" ref="DW2:DW13" si="36">TEXT(DV2,"0.00")</f>
        <v>7.42</v>
      </c>
      <c r="DX2" s="699" t="str">
        <f>IF(DV2&gt;=9,"Xuất sắc",IF(DV2&gt;=8,"Giỏi",IF(DV2&gt;=7,"Khá",IF(DV2&gt;=6,"Trung bình khá",IF(DV2&gt;=5,"Trung bình",IF(DV2&gt;=4,"Yếu","Kém"))))))</f>
        <v>Khá</v>
      </c>
      <c r="DY2" s="1229" t="str">
        <f>IF(DV2&gt;=5,"Lên lớp",IF(DV2&gt;=4,"Điều chỉnh tiến độ học","Buộc thôi học"))</f>
        <v>Lên lớp</v>
      </c>
      <c r="DZ2" s="1235">
        <f>DL2+DD2+CV2+CN2+CF2+BX2+BI2+BA2+AS2+AK2+AC2+U2</f>
        <v>44</v>
      </c>
      <c r="EA2" s="551">
        <f>(DL2*DI2+DD2*DA2+CV2*CS2+CN2*CK2+CF2*CC2+BX2*BU2+BI2*BF2+BA2*AX2+AS2*AP2+AK2*AH2+AC2*Z2+U2*R2)/DZ2</f>
        <v>7.415909090909091</v>
      </c>
      <c r="EB2" s="1233" t="str">
        <f>TEXT(EA2,"0.00")</f>
        <v>7.42</v>
      </c>
      <c r="EC2" s="1229" t="str">
        <f>IF(EA2&gt;=5,"Lên lớp",IF(EA2&gt;=4,"Điều chỉnh tiến độ học","Buộc thôi học"))</f>
        <v>Lên lớp</v>
      </c>
      <c r="ED2" s="553"/>
      <c r="EE2" s="707">
        <v>8.3000000000000007</v>
      </c>
      <c r="EF2" s="333">
        <v>7</v>
      </c>
      <c r="EG2" s="284"/>
      <c r="EH2" s="40">
        <f>ROUND((EE2*0.4+EF2*0.6),1)</f>
        <v>7.5</v>
      </c>
      <c r="EI2" s="99">
        <f>ROUND(MAX((EE2*0.4+EF2*0.6),(EE2*0.4+EG2*0.6)),1)</f>
        <v>7.5</v>
      </c>
      <c r="EJ2" s="806" t="str">
        <f>TEXT(EI2,"0.0")</f>
        <v>7.5</v>
      </c>
      <c r="EK2" s="18">
        <v>2</v>
      </c>
      <c r="EL2" s="117">
        <v>2</v>
      </c>
      <c r="EM2" s="707">
        <v>9</v>
      </c>
      <c r="EN2" s="333">
        <v>8</v>
      </c>
      <c r="EO2" s="407"/>
      <c r="EP2" s="40">
        <f>ROUND((EM2*0.4+EN2*0.6),1)</f>
        <v>8.4</v>
      </c>
      <c r="EQ2" s="99">
        <f>ROUND(MAX((EM2*0.4+EN2*0.6),(EM2*0.4+EO2*0.6)),1)</f>
        <v>8.4</v>
      </c>
      <c r="ER2" s="806" t="str">
        <f>TEXT(EQ2,"0.0")</f>
        <v>8.4</v>
      </c>
      <c r="ES2" s="18">
        <v>1</v>
      </c>
      <c r="ET2" s="117">
        <v>1</v>
      </c>
      <c r="EU2" s="847">
        <v>9</v>
      </c>
      <c r="EV2" s="333">
        <v>8</v>
      </c>
      <c r="EW2" s="407"/>
      <c r="EX2" s="40">
        <f>ROUND((EU2*0.4+EV2*0.6),1)</f>
        <v>8.4</v>
      </c>
      <c r="EY2" s="99">
        <f>ROUND(MAX((EU2*0.4+EV2*0.6),(EU2*0.4+EW2*0.6)),1)</f>
        <v>8.4</v>
      </c>
      <c r="EZ2" s="806" t="str">
        <f>TEXT(EY2,"0.0")</f>
        <v>8.4</v>
      </c>
      <c r="FA2" s="18">
        <v>1</v>
      </c>
      <c r="FB2" s="117">
        <v>1</v>
      </c>
      <c r="FC2" s="707">
        <v>7</v>
      </c>
      <c r="FD2" s="333">
        <v>7</v>
      </c>
      <c r="FE2" s="284"/>
      <c r="FF2" s="40">
        <f>ROUND((FC2*0.4+FD2*0.6),1)</f>
        <v>7</v>
      </c>
      <c r="FG2" s="99">
        <f>ROUND(MAX((FC2*0.4+FD2*0.6),(FC2*0.4+FE2*0.6)),1)</f>
        <v>7</v>
      </c>
      <c r="FH2" s="806" t="str">
        <f>TEXT(FG2,"0.0")</f>
        <v>7.0</v>
      </c>
      <c r="FI2" s="18">
        <v>3</v>
      </c>
      <c r="FJ2" s="117">
        <v>3</v>
      </c>
      <c r="FK2" s="707">
        <v>7.1</v>
      </c>
      <c r="FL2" s="333">
        <v>7</v>
      </c>
      <c r="FM2" s="284"/>
      <c r="FN2" s="40">
        <f>ROUND((FK2*0.4+FL2*0.6),1)</f>
        <v>7</v>
      </c>
      <c r="FO2" s="99">
        <f>ROUND(MAX((FK2*0.4+FL2*0.6),(FK2*0.4+FM2*0.6)),1)</f>
        <v>7</v>
      </c>
      <c r="FP2" s="806" t="str">
        <f>TEXT(FO2,"0.0")</f>
        <v>7.0</v>
      </c>
      <c r="FQ2" s="18">
        <v>4</v>
      </c>
      <c r="FR2" s="117">
        <v>4</v>
      </c>
      <c r="FS2" s="707">
        <v>6.7</v>
      </c>
      <c r="FT2" s="333">
        <v>9</v>
      </c>
      <c r="FU2" s="284"/>
      <c r="FV2" s="40">
        <f>ROUND((FS2*0.4+FT2*0.6),1)</f>
        <v>8.1</v>
      </c>
      <c r="FW2" s="99">
        <f>ROUND(MAX((FS2*0.4+FT2*0.6),(FS2*0.4+FU2*0.6)),1)</f>
        <v>8.1</v>
      </c>
      <c r="FX2" s="806" t="str">
        <f>TEXT(FW2,"0.0")</f>
        <v>8.1</v>
      </c>
      <c r="FY2" s="18">
        <v>5</v>
      </c>
      <c r="FZ2" s="117">
        <v>5</v>
      </c>
      <c r="GA2" s="116">
        <v>7.6</v>
      </c>
      <c r="GB2" s="283">
        <v>8</v>
      </c>
      <c r="GC2" s="284"/>
      <c r="GD2" s="40">
        <f>ROUND((GA2*0.4+GB2*0.6),1)</f>
        <v>7.8</v>
      </c>
      <c r="GE2" s="99">
        <f>ROUND(MAX((GA2*0.4+GB2*0.6),(GA2*0.4+GC2*0.6)),1)</f>
        <v>7.8</v>
      </c>
      <c r="GF2" s="806" t="str">
        <f>TEXT(GE2,"0.0")</f>
        <v>7.8</v>
      </c>
      <c r="GG2" s="18">
        <v>3</v>
      </c>
      <c r="GH2" s="117">
        <v>3</v>
      </c>
      <c r="GI2" s="707">
        <v>6.4</v>
      </c>
      <c r="GJ2" s="333">
        <v>8</v>
      </c>
      <c r="GK2" s="284"/>
      <c r="GL2" s="40">
        <f>ROUND((GI2*0.4+GJ2*0.6),1)</f>
        <v>7.4</v>
      </c>
      <c r="GM2" s="99">
        <f>ROUND(MAX((GI2*0.4+GJ2*0.6),(GI2*0.4+GK2*0.6)),1)</f>
        <v>7.4</v>
      </c>
      <c r="GN2" s="806" t="str">
        <f>TEXT(GM2,"0.0")</f>
        <v>7.4</v>
      </c>
      <c r="GO2" s="18">
        <v>5</v>
      </c>
      <c r="GP2" s="117">
        <v>5</v>
      </c>
      <c r="GQ2" s="707">
        <v>7</v>
      </c>
      <c r="GR2" s="333">
        <v>9</v>
      </c>
      <c r="GS2" s="284"/>
      <c r="GT2" s="40">
        <f>ROUND((GQ2*0.4+GR2*0.6),1)</f>
        <v>8.1999999999999993</v>
      </c>
      <c r="GU2" s="99">
        <f>ROUND(MAX((GQ2*0.4+GR2*0.6),(GQ2*0.4+GS2*0.6)),1)</f>
        <v>8.1999999999999993</v>
      </c>
      <c r="GV2" s="806" t="str">
        <f>TEXT(GU2,"0.0")</f>
        <v>8.2</v>
      </c>
      <c r="GW2" s="18">
        <v>6</v>
      </c>
      <c r="GX2" s="117">
        <v>6</v>
      </c>
      <c r="GY2" s="364">
        <f t="shared" ref="GY2:GY13" si="37">EK2+ES2+FA2+FI2+FQ2+FY2+GG2+GO2+GW2</f>
        <v>30</v>
      </c>
      <c r="GZ2" s="544">
        <f t="shared" ref="GZ2:GZ13" si="38">(EH2*EK2+EP2*ES2+EX2*FA2+FF2*FI2+FN2*FQ2+FV2*FY2+GD2*GG2+GL2*GO2+GT2*GW2)/GY2</f>
        <v>7.6966666666666663</v>
      </c>
      <c r="HA2" s="544">
        <f t="shared" ref="HA2:HA13" si="39">(EI2*EK2+EQ2*ES2+EY2*FA2+FG2*FI2+FO2*FQ2+FW2*FY2+GE2*GG2+GM2*GO2+GU2*GW2)/GY2</f>
        <v>7.6966666666666663</v>
      </c>
      <c r="HB2" s="549" t="str">
        <f>TEXT(HA2,"0.00")</f>
        <v>7.70</v>
      </c>
      <c r="HC2" s="770" t="str">
        <f>IF(HA2&gt;=5,"Lên lớp",IF(HA2&gt;=4,"Điều chỉnh tiến độ học","Buộc thôi học"))</f>
        <v>Lên lớp</v>
      </c>
      <c r="HD2" s="812">
        <f t="shared" ref="HD2:HD13" si="40">EL2+ET2+FB2+FJ2+FR2+FZ2+GH2+GP2+GX2</f>
        <v>30</v>
      </c>
      <c r="HE2" s="551">
        <f t="shared" ref="HE2:HE13" si="41">(EI2*EL2+EQ2*ET2+EY2*FB2+FG2*FJ2+FO2*FR2+FW2*FZ2+GE2*GH2+GM2*GP2+GX2*GU2)/HD2</f>
        <v>7.6966666666666663</v>
      </c>
      <c r="HF2" s="552">
        <f t="shared" ref="HF2:HF13" si="42">HD2+DZ2</f>
        <v>74</v>
      </c>
      <c r="HG2" s="813">
        <f t="shared" ref="HG2:HG13" si="43" xml:space="preserve"> (HD2*HE2+DZ2*EA2)/HF2</f>
        <v>7.5297297297297305</v>
      </c>
      <c r="HH2" s="707">
        <v>6.3</v>
      </c>
      <c r="HI2" s="333">
        <v>7</v>
      </c>
      <c r="HJ2" s="284"/>
      <c r="HK2" s="40">
        <f>ROUND((HH2*0.4+HI2*0.6),1)</f>
        <v>6.7</v>
      </c>
      <c r="HL2" s="99">
        <f>ROUND(MAX((HH2*0.4+HI2*0.6),(HH2*0.4+HJ2*0.6)),1)</f>
        <v>6.7</v>
      </c>
      <c r="HM2" s="806" t="str">
        <f>TEXT(HL2,"0.0")</f>
        <v>6.7</v>
      </c>
      <c r="HN2" s="18">
        <v>3</v>
      </c>
      <c r="HO2" s="117">
        <v>3</v>
      </c>
      <c r="HP2" s="847">
        <v>6.3</v>
      </c>
      <c r="HQ2" s="333">
        <v>5</v>
      </c>
      <c r="HR2" s="407"/>
      <c r="HS2" s="40">
        <f>ROUND((HP2*0.4+HQ2*0.6),1)</f>
        <v>5.5</v>
      </c>
      <c r="HT2" s="99">
        <f>ROUND(MAX((HP2*0.4+HQ2*0.6),(HP2*0.4+HR2*0.6)),1)</f>
        <v>5.5</v>
      </c>
      <c r="HU2" s="806" t="str">
        <f>TEXT(HT2,"0.0")</f>
        <v>5.5</v>
      </c>
      <c r="HV2" s="18">
        <v>4</v>
      </c>
      <c r="HW2" s="117">
        <v>4</v>
      </c>
      <c r="HX2" s="847">
        <v>7.2</v>
      </c>
      <c r="HY2" s="333">
        <v>8</v>
      </c>
      <c r="HZ2" s="284"/>
      <c r="IA2" s="40">
        <f>ROUND((HX2*0.4+HY2*0.6),1)</f>
        <v>7.7</v>
      </c>
      <c r="IB2" s="99">
        <f>ROUND(MAX((HX2*0.4+HY2*0.6),(HX2*0.4+HZ2*0.6)),1)</f>
        <v>7.7</v>
      </c>
      <c r="IC2" s="806" t="str">
        <f>TEXT(IB2,"0.0")</f>
        <v>7.7</v>
      </c>
      <c r="ID2" s="18">
        <v>3</v>
      </c>
      <c r="IE2" s="117">
        <v>3</v>
      </c>
      <c r="IF2" s="707">
        <v>7.2</v>
      </c>
      <c r="IG2" s="333">
        <v>7</v>
      </c>
      <c r="IH2" s="284"/>
      <c r="II2" s="40">
        <f>ROUND((IF2*0.4+IG2*0.6),1)</f>
        <v>7.1</v>
      </c>
      <c r="IJ2" s="99">
        <f>ROUND(MAX((IF2*0.4+IG2*0.6),(IF2*0.4+IH2*0.6)),1)</f>
        <v>7.1</v>
      </c>
      <c r="IK2" s="806" t="str">
        <f>TEXT(IJ2,"0.0")</f>
        <v>7.1</v>
      </c>
      <c r="IL2" s="18">
        <v>6</v>
      </c>
      <c r="IM2" s="117">
        <v>6</v>
      </c>
      <c r="IN2" s="707">
        <v>5.9</v>
      </c>
      <c r="IO2" s="333">
        <v>9</v>
      </c>
      <c r="IP2" s="284"/>
      <c r="IQ2" s="40">
        <f>ROUND((IN2*0.4+IO2*0.6),1)</f>
        <v>7.8</v>
      </c>
      <c r="IR2" s="99">
        <f>ROUND(MAX((IN2*0.4+IO2*0.6),(IN2*0.4+IP2*0.6)),1)</f>
        <v>7.8</v>
      </c>
      <c r="IS2" s="806" t="str">
        <f>TEXT(IR2,"0.0")</f>
        <v>7.8</v>
      </c>
      <c r="IT2" s="18">
        <v>4</v>
      </c>
      <c r="IU2" s="117">
        <v>4</v>
      </c>
      <c r="IV2" s="707">
        <v>6.8</v>
      </c>
      <c r="IW2" s="333">
        <v>8</v>
      </c>
      <c r="IX2" s="284"/>
      <c r="IY2" s="40">
        <f>ROUND((IV2*0.4+IW2*0.6),1)</f>
        <v>7.5</v>
      </c>
      <c r="IZ2" s="99">
        <f>ROUND(MAX((IV2*0.4+IW2*0.6),(IV2*0.4+IX2*0.6)),1)</f>
        <v>7.5</v>
      </c>
      <c r="JA2" s="806" t="str">
        <f>TEXT(IZ2,"0.0")</f>
        <v>7.5</v>
      </c>
      <c r="JB2" s="18">
        <v>3</v>
      </c>
      <c r="JC2" s="117">
        <v>3</v>
      </c>
      <c r="JD2" s="364">
        <f>HN2+HV2+ID2+IL2+IT2+JB2</f>
        <v>23</v>
      </c>
      <c r="JE2" s="544">
        <f>(HK2*HN2+HS2*HV2+IA2*ID2+II2*IL2+IQ2*IT2+IY2*JB2)/JD2</f>
        <v>7.0217391304347823</v>
      </c>
      <c r="JF2" s="544">
        <f>(HL2*HN2+HT2*HV2+IB2*ID2+IJ2*IL2+IR2*IT2+IZ2*JB2)/JD2</f>
        <v>7.0217391304347823</v>
      </c>
      <c r="JG2" s="549" t="str">
        <f>TEXT(JF2,"0.00")</f>
        <v>7.02</v>
      </c>
      <c r="JH2" s="770" t="str">
        <f>IF(JF2&gt;=5,"Lên lớp",IF(JF2&gt;=4,"Điều chỉnh tiến độ học","Buộc thôi học"))</f>
        <v>Lên lớp</v>
      </c>
      <c r="JI2" s="812">
        <f>HO2+HW2+IE2+IM2+IU2+JC2</f>
        <v>23</v>
      </c>
      <c r="JJ2" s="1090">
        <f>(HL2*HO2+HT2*HW2+IB2*IE2+IJ2*IM2+IR2*IU2+JC2*IZ2)/JI2</f>
        <v>7.0217391304347823</v>
      </c>
      <c r="JK2" s="526">
        <f t="shared" ref="JK2:JK13" si="44">GY2+JD2</f>
        <v>53</v>
      </c>
      <c r="JL2" s="544">
        <f t="shared" ref="JL2:JL13" si="45">(JD2*JE2+GY2*GZ2)/JK2</f>
        <v>7.4037735849056601</v>
      </c>
      <c r="JM2" s="544">
        <f t="shared" ref="JM2:JM13" si="46">(JD2*JF2+GY2*HA2)/JK2</f>
        <v>7.4037735849056601</v>
      </c>
      <c r="JN2" s="549" t="str">
        <f>TEXT(JM2,"0.00")</f>
        <v>7.40</v>
      </c>
      <c r="JO2" s="699" t="str">
        <f>IF(JM2&gt;=9,"Xuất sắc",IF(JM2&gt;=8,"Giỏi",IF(JM2&gt;=7,"Khá",IF(JM2&gt;=6,"Trung bình khá",IF(JM2&gt;=5,"Trung bình",IF(JM2&gt;=4,"Yếu","Kém"))))))</f>
        <v>Khá</v>
      </c>
      <c r="JP2" s="1229" t="str">
        <f>IF(JM2&gt;=5,"Lên lớp",IF(JM2&gt;=4,"Điều chỉnh tiến độ học","Buộc thôi học"))</f>
        <v>Lên lớp</v>
      </c>
      <c r="JQ2" s="1235">
        <f t="shared" ref="JQ2:JQ13" si="47">JC2+IU2+IM2+IE2+HW2+HO2+GX2+GP2+GH2+FZ2+FR2+FJ2+FB2+ET2+EL2</f>
        <v>53</v>
      </c>
      <c r="JR2" s="551">
        <f t="shared" ref="JR2:JR13" si="48">(JC2*IZ2+IU2*IR2+IM2*IJ2+IE2*IB2+HW2*HT2+HO2*HL2+GX2*GU2+GP2*GM2+GH2*GE2+FZ2*FW2+FR2*FO2+FJ2*FG2+FB2*EY2+ET2*EQ2+EL2*EI2)/JQ2</f>
        <v>7.4037735849056592</v>
      </c>
      <c r="JS2" s="1233" t="str">
        <f>TEXT(JR2,"0.00")</f>
        <v>7.40</v>
      </c>
      <c r="JT2" s="1229" t="str">
        <f>IF(JR2&gt;=5,"Lên lớp",IF(JR2&gt;=4,"Điều chỉnh tiến độ học","Buộc thôi học"))</f>
        <v>Lên lớp</v>
      </c>
      <c r="JU2" s="340"/>
      <c r="JV2" s="1073">
        <f t="shared" ref="JV2:JV13" si="49">JK2+DT2</f>
        <v>97</v>
      </c>
      <c r="JW2" s="1070">
        <f t="shared" ref="JW2:JW13" si="50">(JD2*JF2+GY2*HA2+DM2*DO2+BJ2*BL2)/JV2</f>
        <v>7.4092783505154634</v>
      </c>
      <c r="JX2" s="1071" t="str">
        <f>TEXT(JW2,"0.00")</f>
        <v>7.41</v>
      </c>
      <c r="JY2" s="1076">
        <f t="shared" ref="JY2:JY13" si="51">JQ2+DZ2</f>
        <v>97</v>
      </c>
      <c r="JZ2" s="1289">
        <f t="shared" ref="JZ2:JZ13" si="52" xml:space="preserve"> (JQ2*JR2+DZ2*EA2)/JY2</f>
        <v>7.4092783505154634</v>
      </c>
      <c r="KA2" s="847">
        <v>6.3</v>
      </c>
      <c r="KB2" s="333">
        <v>6</v>
      </c>
      <c r="KC2" s="407"/>
      <c r="KD2" s="40">
        <f>ROUND((KA2*0.4+KB2*0.6),1)</f>
        <v>6.1</v>
      </c>
      <c r="KE2" s="99">
        <f>ROUND(MAX((KA2*0.4+KB2*0.6),(KA2*0.4+KC2*0.6)),1)</f>
        <v>6.1</v>
      </c>
      <c r="KF2" s="806" t="str">
        <f>TEXT(KE2,"0.0")</f>
        <v>6.1</v>
      </c>
      <c r="KG2" s="18">
        <v>2</v>
      </c>
      <c r="KH2" s="117">
        <v>2</v>
      </c>
      <c r="KI2" s="1300">
        <v>6</v>
      </c>
      <c r="KJ2" s="1434">
        <v>7</v>
      </c>
      <c r="KK2" s="1302"/>
      <c r="KL2" s="1303">
        <f>ROUND((KI2*0.4+KJ2*0.6),1)</f>
        <v>6.6</v>
      </c>
      <c r="KM2" s="1304">
        <f>ROUND(MAX((KI2*0.4+KJ2*0.6),(KI2*0.4+KK2*0.6)),1)</f>
        <v>6.6</v>
      </c>
      <c r="KN2" s="1305" t="str">
        <f>TEXT(KM2,"0.0")</f>
        <v>6.6</v>
      </c>
      <c r="KO2" s="1306">
        <v>3</v>
      </c>
      <c r="KP2" s="117">
        <v>3</v>
      </c>
      <c r="KQ2" s="1300">
        <v>7.1</v>
      </c>
      <c r="KR2" s="1302"/>
      <c r="KS2" s="1528">
        <f>ROUND(MAX(KQ2,KR2),1)</f>
        <v>7.1</v>
      </c>
      <c r="KT2" s="1305" t="str">
        <f>TEXT(KS2,"0.0")</f>
        <v>7.1</v>
      </c>
      <c r="KU2" s="1306">
        <v>5</v>
      </c>
      <c r="KV2" s="117">
        <v>5</v>
      </c>
      <c r="KW2" s="1307">
        <v>6.3</v>
      </c>
      <c r="KX2" s="1434">
        <v>7</v>
      </c>
      <c r="KY2" s="1308"/>
      <c r="KZ2" s="1303">
        <f>ROUND((KW2*0.4+KX2*0.6),1)</f>
        <v>6.7</v>
      </c>
      <c r="LA2" s="1304">
        <f>ROUND(MAX((KW2*0.4+KX2*0.6),(KW2*0.4+KY2*0.6)),1)</f>
        <v>6.7</v>
      </c>
      <c r="LB2" s="1305" t="str">
        <f>TEXT(LA2,"0.0")</f>
        <v>6.7</v>
      </c>
      <c r="LC2" s="1306">
        <v>5</v>
      </c>
      <c r="LD2" s="117">
        <v>5</v>
      </c>
      <c r="LE2" s="1307">
        <v>8</v>
      </c>
      <c r="LF2" s="1301">
        <v>9</v>
      </c>
      <c r="LG2" s="1326"/>
      <c r="LH2" s="1303">
        <f>ROUND((LE2*0.4+LF2*0.6),1)</f>
        <v>8.6</v>
      </c>
      <c r="LI2" s="1304">
        <f>ROUND(MAX((LE2*0.4+LF2*0.6),(LE2*0.4+LG2*0.6)),1)</f>
        <v>8.6</v>
      </c>
      <c r="LJ2" s="1305" t="str">
        <f>TEXT(LI2,"0.0")</f>
        <v>8.6</v>
      </c>
      <c r="LK2" s="1306">
        <v>1</v>
      </c>
      <c r="LL2" s="117">
        <v>1</v>
      </c>
      <c r="LM2" s="1300">
        <v>6.5</v>
      </c>
      <c r="LN2" s="1434">
        <v>6</v>
      </c>
      <c r="LO2" s="1308"/>
      <c r="LP2" s="1303">
        <f>ROUND((LM2*0.4+LN2*0.6),1)</f>
        <v>6.2</v>
      </c>
      <c r="LQ2" s="1304">
        <f>ROUND(MAX((LM2*0.4+LN2*0.6),(LM2*0.4+LO2*0.6)),1)</f>
        <v>6.2</v>
      </c>
      <c r="LR2" s="1305" t="str">
        <f>TEXT(LQ2,"0.0")</f>
        <v>6.2</v>
      </c>
      <c r="LS2" s="1306">
        <v>4</v>
      </c>
      <c r="LT2" s="117">
        <v>4</v>
      </c>
      <c r="LU2" s="365">
        <f>LS2+LK2+LC2+KU2+KO2+KG2</f>
        <v>20</v>
      </c>
      <c r="LV2" s="561">
        <f>(KD2*KG2+KL2*KO2+KS2*KU2+KZ2*LC2+LH2*LK2+LP2*LS2)/LU2</f>
        <v>6.7200000000000006</v>
      </c>
      <c r="LW2" s="561">
        <f t="shared" ref="LW2:LW13" si="53">(KE2*KG2+KM2*KO2+KT2*KU2+LA2*LC2+LI2*LK2+LQ2*LS2)/LU2</f>
        <v>6.7200000000000006</v>
      </c>
      <c r="LY2" s="1708"/>
    </row>
    <row r="3" spans="1:337" ht="18.75" customHeight="1" x14ac:dyDescent="0.25">
      <c r="A3" s="33">
        <v>2</v>
      </c>
      <c r="B3" s="33" t="s">
        <v>957</v>
      </c>
      <c r="C3" s="100" t="s">
        <v>962</v>
      </c>
      <c r="D3" s="106" t="s">
        <v>963</v>
      </c>
      <c r="E3" s="108" t="s">
        <v>964</v>
      </c>
      <c r="F3" s="101"/>
      <c r="G3" s="101" t="s">
        <v>965</v>
      </c>
      <c r="H3" s="33" t="s">
        <v>28</v>
      </c>
      <c r="I3" s="122" t="s">
        <v>966</v>
      </c>
      <c r="J3" s="126">
        <v>6.5</v>
      </c>
      <c r="K3" s="1531" t="str">
        <f t="shared" ref="K3:K13" si="54">TEXT(J3,"0.0")</f>
        <v>6.5</v>
      </c>
      <c r="L3" s="372">
        <v>8.6999999999999993</v>
      </c>
      <c r="M3" s="1533" t="str">
        <f t="shared" ref="M3:M13" si="55">TEXT(L3,"0.0")</f>
        <v>8.7</v>
      </c>
      <c r="N3" s="126">
        <v>8</v>
      </c>
      <c r="O3" s="4">
        <v>9</v>
      </c>
      <c r="P3" s="5"/>
      <c r="Q3" s="6">
        <f t="shared" si="0"/>
        <v>8.6</v>
      </c>
      <c r="R3" s="104">
        <f t="shared" si="1"/>
        <v>8.6</v>
      </c>
      <c r="S3" s="840" t="str">
        <f t="shared" ref="S3:S13" si="56">TEXT(R3,"0.0")</f>
        <v>8.6</v>
      </c>
      <c r="T3" s="12">
        <v>2</v>
      </c>
      <c r="U3" s="110">
        <v>2</v>
      </c>
      <c r="V3" s="130">
        <v>8.8000000000000007</v>
      </c>
      <c r="W3" s="4">
        <v>5</v>
      </c>
      <c r="X3" s="5"/>
      <c r="Y3" s="6">
        <f t="shared" si="2"/>
        <v>6.5</v>
      </c>
      <c r="Z3" s="104">
        <f t="shared" si="3"/>
        <v>6.5</v>
      </c>
      <c r="AA3" s="808" t="str">
        <f t="shared" ref="AA3:AA13" si="57">TEXT(Z3,"0.0")</f>
        <v>6.5</v>
      </c>
      <c r="AB3" s="12">
        <v>3</v>
      </c>
      <c r="AC3" s="110">
        <v>3</v>
      </c>
      <c r="AD3" s="130">
        <v>7.2</v>
      </c>
      <c r="AE3" s="4">
        <v>7</v>
      </c>
      <c r="AF3" s="5"/>
      <c r="AG3" s="6">
        <f t="shared" si="4"/>
        <v>7.1</v>
      </c>
      <c r="AH3" s="104">
        <f t="shared" si="5"/>
        <v>7.1</v>
      </c>
      <c r="AI3" s="808" t="str">
        <f t="shared" ref="AI3:AI13" si="58">TEXT(AH3,"0.0")</f>
        <v>7.1</v>
      </c>
      <c r="AJ3" s="12">
        <v>3</v>
      </c>
      <c r="AK3" s="110">
        <v>3</v>
      </c>
      <c r="AL3" s="130">
        <v>8</v>
      </c>
      <c r="AM3" s="4">
        <v>6</v>
      </c>
      <c r="AN3" s="5"/>
      <c r="AO3" s="6">
        <f t="shared" si="6"/>
        <v>6.8</v>
      </c>
      <c r="AP3" s="104">
        <f t="shared" si="7"/>
        <v>6.8</v>
      </c>
      <c r="AQ3" s="808" t="str">
        <f t="shared" ref="AQ3:AQ13" si="59">TEXT(AP3,"0.0")</f>
        <v>6.8</v>
      </c>
      <c r="AR3" s="12">
        <v>4</v>
      </c>
      <c r="AS3" s="110">
        <v>4</v>
      </c>
      <c r="AT3" s="285">
        <v>8.3000000000000007</v>
      </c>
      <c r="AU3" s="334">
        <v>9</v>
      </c>
      <c r="AV3" s="334"/>
      <c r="AW3" s="6">
        <f t="shared" si="8"/>
        <v>8.6999999999999993</v>
      </c>
      <c r="AX3" s="104">
        <f t="shared" si="9"/>
        <v>8.6999999999999993</v>
      </c>
      <c r="AY3" s="808" t="str">
        <f t="shared" ref="AY3:AY13" si="60">TEXT(AX3,"0.0")</f>
        <v>8.7</v>
      </c>
      <c r="AZ3" s="12">
        <v>3</v>
      </c>
      <c r="BA3" s="110">
        <v>3</v>
      </c>
      <c r="BB3" s="243">
        <v>7.8</v>
      </c>
      <c r="BC3" s="334">
        <v>6</v>
      </c>
      <c r="BD3" s="334"/>
      <c r="BE3" s="6">
        <f t="shared" si="10"/>
        <v>6.7</v>
      </c>
      <c r="BF3" s="104">
        <f t="shared" si="11"/>
        <v>6.7</v>
      </c>
      <c r="BG3" s="808" t="str">
        <f t="shared" ref="BG3:BG13" si="61">TEXT(BF3,"0.0")</f>
        <v>6.7</v>
      </c>
      <c r="BH3" s="12">
        <v>4</v>
      </c>
      <c r="BI3" s="110">
        <v>4</v>
      </c>
      <c r="BJ3" s="365">
        <f t="shared" si="12"/>
        <v>19</v>
      </c>
      <c r="BK3" s="375">
        <f t="shared" si="13"/>
        <v>7.2684210526315782</v>
      </c>
      <c r="BL3" s="375">
        <f t="shared" si="14"/>
        <v>7.2684210526315782</v>
      </c>
      <c r="BM3" s="377" t="str">
        <f t="shared" si="15"/>
        <v>7.27</v>
      </c>
      <c r="BN3" s="556" t="str">
        <f t="shared" ref="BN3:BN13" si="62">IF(BL3&gt;=5,"Lên lớp",IF(BL3&gt;=4,"Điều chỉnh tiến độ học","Buộc thôi học"))</f>
        <v>Lên lớp</v>
      </c>
      <c r="BO3" s="357">
        <f t="shared" si="16"/>
        <v>19</v>
      </c>
      <c r="BP3" s="358">
        <f t="shared" si="17"/>
        <v>7.2684210526315782</v>
      </c>
      <c r="BQ3" s="243">
        <v>8.3000000000000007</v>
      </c>
      <c r="BR3" s="244">
        <v>9</v>
      </c>
      <c r="BS3" s="244"/>
      <c r="BT3" s="6">
        <f t="shared" si="18"/>
        <v>8.6999999999999993</v>
      </c>
      <c r="BU3" s="104">
        <f t="shared" si="19"/>
        <v>8.6999999999999993</v>
      </c>
      <c r="BV3" s="808" t="str">
        <f t="shared" ref="BV3:BV13" si="63">TEXT(BU3,"0.0")</f>
        <v>8.7</v>
      </c>
      <c r="BW3" s="12">
        <v>2</v>
      </c>
      <c r="BX3" s="110">
        <v>2</v>
      </c>
      <c r="BY3" s="285">
        <v>7.7</v>
      </c>
      <c r="BZ3" s="244">
        <v>9</v>
      </c>
      <c r="CA3" s="244"/>
      <c r="CB3" s="6">
        <f t="shared" si="20"/>
        <v>8.5</v>
      </c>
      <c r="CC3" s="104">
        <f t="shared" si="21"/>
        <v>8.5</v>
      </c>
      <c r="CD3" s="808" t="str">
        <f t="shared" ref="CD3:CD13" si="64">TEXT(CC3,"0.0")</f>
        <v>8.5</v>
      </c>
      <c r="CE3" s="12">
        <v>6</v>
      </c>
      <c r="CF3" s="110">
        <v>6</v>
      </c>
      <c r="CG3" s="243">
        <v>8.9</v>
      </c>
      <c r="CH3" s="244">
        <v>10</v>
      </c>
      <c r="CI3" s="244"/>
      <c r="CJ3" s="6">
        <f t="shared" si="22"/>
        <v>9.6</v>
      </c>
      <c r="CK3" s="104">
        <f t="shared" si="23"/>
        <v>9.6</v>
      </c>
      <c r="CL3" s="808" t="str">
        <f t="shared" ref="CL3:CL13" si="65">TEXT(CK3,"0.0")</f>
        <v>9.6</v>
      </c>
      <c r="CM3" s="12">
        <v>4</v>
      </c>
      <c r="CN3" s="110">
        <v>4</v>
      </c>
      <c r="CO3" s="243">
        <v>6.9</v>
      </c>
      <c r="CP3" s="244">
        <v>7</v>
      </c>
      <c r="CQ3" s="244"/>
      <c r="CR3" s="6">
        <f t="shared" si="24"/>
        <v>7</v>
      </c>
      <c r="CS3" s="104">
        <f t="shared" si="25"/>
        <v>7</v>
      </c>
      <c r="CT3" s="808" t="str">
        <f t="shared" ref="CT3:CT13" si="66">TEXT(CS3,"0.0")</f>
        <v>7.0</v>
      </c>
      <c r="CU3" s="12">
        <v>6</v>
      </c>
      <c r="CV3" s="110">
        <v>6</v>
      </c>
      <c r="CW3" s="243">
        <v>7.4</v>
      </c>
      <c r="CX3" s="244">
        <v>9</v>
      </c>
      <c r="CY3" s="244"/>
      <c r="CZ3" s="6">
        <f t="shared" si="26"/>
        <v>8.4</v>
      </c>
      <c r="DA3" s="104">
        <f t="shared" si="27"/>
        <v>8.4</v>
      </c>
      <c r="DB3" s="808" t="str">
        <f t="shared" ref="DB3:DB13" si="67">TEXT(DA3,"0.0")</f>
        <v>8.4</v>
      </c>
      <c r="DC3" s="12">
        <v>3</v>
      </c>
      <c r="DD3" s="110">
        <v>3</v>
      </c>
      <c r="DE3" s="120">
        <v>8</v>
      </c>
      <c r="DF3" s="244">
        <v>9</v>
      </c>
      <c r="DG3" s="244"/>
      <c r="DH3" s="6">
        <f t="shared" si="28"/>
        <v>8.6</v>
      </c>
      <c r="DI3" s="104">
        <f t="shared" si="29"/>
        <v>8.6</v>
      </c>
      <c r="DJ3" s="808" t="str">
        <f t="shared" ref="DJ3:DJ13" si="68">TEXT(DI3,"0.0")</f>
        <v>8.6</v>
      </c>
      <c r="DK3" s="12">
        <v>4</v>
      </c>
      <c r="DL3" s="110">
        <v>4</v>
      </c>
      <c r="DM3" s="365">
        <f t="shared" si="30"/>
        <v>25</v>
      </c>
      <c r="DN3" s="561">
        <f t="shared" si="31"/>
        <v>8.3360000000000003</v>
      </c>
      <c r="DO3" s="561">
        <f t="shared" ref="DO3:DO13" si="69">(BU3*BW3+CC3*CE3+CK3*CM3+CS3*CU3+DA3*DC3+DI3*DK3)/DM3</f>
        <v>8.3360000000000003</v>
      </c>
      <c r="DP3" s="563" t="str">
        <f t="shared" si="32"/>
        <v>8.34</v>
      </c>
      <c r="DQ3" s="668" t="str">
        <f t="shared" ref="DQ3:DQ13" si="70">IF(DO3&gt;=5,"Lên lớp",IF(DO3&gt;=4,"Điều chỉnh tiến độ học","Buộc thôi học"))</f>
        <v>Lên lớp</v>
      </c>
      <c r="DR3" s="669">
        <f t="shared" si="33"/>
        <v>25</v>
      </c>
      <c r="DS3" s="657">
        <f t="shared" si="34"/>
        <v>8.3360000000000003</v>
      </c>
      <c r="DT3" s="559">
        <f t="shared" ref="DT3:DT13" si="71">DM3+BJ3</f>
        <v>44</v>
      </c>
      <c r="DU3" s="561">
        <f t="shared" ref="DU3:DU13" si="72">(DM3*DN3+BJ3*BK3)/DT3</f>
        <v>7.875</v>
      </c>
      <c r="DV3" s="561">
        <f t="shared" si="35"/>
        <v>7.875</v>
      </c>
      <c r="DW3" s="563" t="str">
        <f t="shared" si="36"/>
        <v>7.88</v>
      </c>
      <c r="DX3" s="699" t="str">
        <f t="shared" ref="DX3:DX13" si="73">IF(DV3&gt;=9,"Xuất sắc",IF(DV3&gt;=8,"Giỏi",IF(DV3&gt;=7,"Khá",IF(DV3&gt;=6,"Trung bình khá",IF(DV3&gt;=5,"Trung bình",IF(DV3&gt;=4,"Yếu","Kém"))))))</f>
        <v>Khá</v>
      </c>
      <c r="DY3" s="1230" t="str">
        <f t="shared" ref="DY3:DY13" si="74">IF(DV3&gt;=5,"Lên lớp",IF(DV3&gt;=4,"Điều chỉnh tiến độ học","Buộc thôi học"))</f>
        <v>Lên lớp</v>
      </c>
      <c r="DZ3" s="1236">
        <f t="shared" ref="DZ3:DZ13" si="75">DL3+DD3+CV3+CN3+CF3+BX3+BI3+BA3+AS3+AK3+AC3+U3</f>
        <v>44</v>
      </c>
      <c r="EA3" s="657">
        <f t="shared" ref="EA3:EA13" si="76">(DL3*DI3+DD3*DA3+CV3*CS3+CN3*CK3+CF3*CC3+BX3*BU3+BI3*BF3+BA3*AX3+AS3*AP3+AK3*AH3+AC3*Z3+U3*R3)/DZ3</f>
        <v>7.875</v>
      </c>
      <c r="EB3" s="1234" t="str">
        <f t="shared" ref="EB3:EB13" si="77">TEXT(EA3,"0.00")</f>
        <v>7.88</v>
      </c>
      <c r="EC3" s="1230" t="str">
        <f t="shared" ref="EC3:EC13" si="78">IF(EA3&gt;=5,"Lên lớp",IF(EA3&gt;=4,"Điều chỉnh tiến độ học","Buộc thôi học"))</f>
        <v>Lên lớp</v>
      </c>
      <c r="ED3" s="113"/>
      <c r="EE3" s="706">
        <v>8.8000000000000007</v>
      </c>
      <c r="EF3" s="420">
        <v>8</v>
      </c>
      <c r="EG3" s="420"/>
      <c r="EH3" s="6">
        <f t="shared" ref="EH3:EH13" si="79">ROUND((EE3*0.4+EF3*0.6),1)</f>
        <v>8.3000000000000007</v>
      </c>
      <c r="EI3" s="104">
        <f t="shared" ref="EI3:EI13" si="80">ROUND(MAX((EE3*0.4+EF3*0.6),(EE3*0.4+EG3*0.6)),1)</f>
        <v>8.3000000000000007</v>
      </c>
      <c r="EJ3" s="840" t="str">
        <f t="shared" ref="EJ3:EJ13" si="81">TEXT(EI3,"0.0")</f>
        <v>8.3</v>
      </c>
      <c r="EK3" s="12">
        <v>2</v>
      </c>
      <c r="EL3" s="110">
        <v>2</v>
      </c>
      <c r="EM3" s="706">
        <v>9</v>
      </c>
      <c r="EN3" s="699">
        <v>8</v>
      </c>
      <c r="EO3" s="699"/>
      <c r="EP3" s="6">
        <f t="shared" ref="EP3:EP13" si="82">ROUND((EM3*0.4+EN3*0.6),1)</f>
        <v>8.4</v>
      </c>
      <c r="EQ3" s="104">
        <f t="shared" ref="EQ3:EQ13" si="83">ROUND(MAX((EM3*0.4+EN3*0.6),(EM3*0.4+EO3*0.6)),1)</f>
        <v>8.4</v>
      </c>
      <c r="ER3" s="840" t="str">
        <f t="shared" ref="ER3:ER13" si="84">TEXT(EQ3,"0.0")</f>
        <v>8.4</v>
      </c>
      <c r="ES3" s="12">
        <v>1</v>
      </c>
      <c r="ET3" s="110">
        <v>1</v>
      </c>
      <c r="EU3" s="848">
        <v>9</v>
      </c>
      <c r="EV3" s="699">
        <v>9</v>
      </c>
      <c r="EW3" s="699"/>
      <c r="EX3" s="6">
        <f t="shared" ref="EX3:EX13" si="85">ROUND((EU3*0.4+EV3*0.6),1)</f>
        <v>9</v>
      </c>
      <c r="EY3" s="104">
        <f t="shared" ref="EY3:EY13" si="86">ROUND(MAX((EU3*0.4+EV3*0.6),(EU3*0.4+EW3*0.6)),1)</f>
        <v>9</v>
      </c>
      <c r="EZ3" s="840" t="str">
        <f t="shared" ref="EZ3:EZ13" si="87">TEXT(EY3,"0.0")</f>
        <v>9.0</v>
      </c>
      <c r="FA3" s="12">
        <v>1</v>
      </c>
      <c r="FB3" s="110">
        <v>1</v>
      </c>
      <c r="FC3" s="706">
        <v>7</v>
      </c>
      <c r="FD3" s="699">
        <v>7</v>
      </c>
      <c r="FE3" s="699"/>
      <c r="FF3" s="6">
        <f t="shared" ref="FF3:FF13" si="88">ROUND((FC3*0.4+FD3*0.6),1)</f>
        <v>7</v>
      </c>
      <c r="FG3" s="104">
        <f t="shared" ref="FG3:FG13" si="89">ROUND(MAX((FC3*0.4+FD3*0.6),(FC3*0.4+FE3*0.6)),1)</f>
        <v>7</v>
      </c>
      <c r="FH3" s="840" t="str">
        <f t="shared" ref="FH3:FH13" si="90">TEXT(FG3,"0.0")</f>
        <v>7.0</v>
      </c>
      <c r="FI3" s="12">
        <v>3</v>
      </c>
      <c r="FJ3" s="110">
        <v>3</v>
      </c>
      <c r="FK3" s="706">
        <v>7.8</v>
      </c>
      <c r="FL3" s="420">
        <v>9</v>
      </c>
      <c r="FM3" s="420"/>
      <c r="FN3" s="6">
        <f t="shared" ref="FN3:FN13" si="91">ROUND((FK3*0.4+FL3*0.6),1)</f>
        <v>8.5</v>
      </c>
      <c r="FO3" s="104">
        <f t="shared" ref="FO3:FO13" si="92">ROUND(MAX((FK3*0.4+FL3*0.6),(FK3*0.4+FM3*0.6)),1)</f>
        <v>8.5</v>
      </c>
      <c r="FP3" s="840" t="str">
        <f t="shared" ref="FP3:FP13" si="93">TEXT(FO3,"0.0")</f>
        <v>8.5</v>
      </c>
      <c r="FQ3" s="12">
        <v>4</v>
      </c>
      <c r="FR3" s="110">
        <v>4</v>
      </c>
      <c r="FS3" s="706">
        <v>8.4</v>
      </c>
      <c r="FT3" s="699">
        <v>9</v>
      </c>
      <c r="FU3" s="699"/>
      <c r="FV3" s="6">
        <f t="shared" ref="FV3:FV13" si="94">ROUND((FS3*0.4+FT3*0.6),1)</f>
        <v>8.8000000000000007</v>
      </c>
      <c r="FW3" s="104">
        <f t="shared" ref="FW3:FW13" si="95">ROUND(MAX((FS3*0.4+FT3*0.6),(FS3*0.4+FU3*0.6)),1)</f>
        <v>8.8000000000000007</v>
      </c>
      <c r="FX3" s="840" t="str">
        <f t="shared" ref="FX3:FX13" si="96">TEXT(FW3,"0.0")</f>
        <v>8.8</v>
      </c>
      <c r="FY3" s="12">
        <v>5</v>
      </c>
      <c r="FZ3" s="110">
        <v>5</v>
      </c>
      <c r="GA3" s="120">
        <v>8.1999999999999993</v>
      </c>
      <c r="GB3" s="273">
        <v>9</v>
      </c>
      <c r="GC3" s="20"/>
      <c r="GD3" s="6">
        <f t="shared" ref="GD3:GD13" si="97">ROUND((GA3*0.4+GB3*0.6),1)</f>
        <v>8.6999999999999993</v>
      </c>
      <c r="GE3" s="104">
        <f t="shared" ref="GE3:GE13" si="98">ROUND(MAX((GA3*0.4+GB3*0.6),(GA3*0.4+GC3*0.6)),1)</f>
        <v>8.6999999999999993</v>
      </c>
      <c r="GF3" s="840" t="str">
        <f t="shared" ref="GF3:GF13" si="99">TEXT(GE3,"0.0")</f>
        <v>8.7</v>
      </c>
      <c r="GG3" s="12">
        <v>3</v>
      </c>
      <c r="GH3" s="110">
        <v>3</v>
      </c>
      <c r="GI3" s="706">
        <v>7.9</v>
      </c>
      <c r="GJ3" s="420">
        <v>9</v>
      </c>
      <c r="GK3" s="420"/>
      <c r="GL3" s="6">
        <f t="shared" ref="GL3:GL13" si="100">ROUND((GI3*0.4+GJ3*0.6),1)</f>
        <v>8.6</v>
      </c>
      <c r="GM3" s="104">
        <f t="shared" ref="GM3:GM13" si="101">ROUND(MAX((GI3*0.4+GJ3*0.6),(GI3*0.4+GK3*0.6)),1)</f>
        <v>8.6</v>
      </c>
      <c r="GN3" s="840" t="str">
        <f t="shared" ref="GN3:GN13" si="102">TEXT(GM3,"0.0")</f>
        <v>8.6</v>
      </c>
      <c r="GO3" s="12">
        <v>5</v>
      </c>
      <c r="GP3" s="110">
        <v>5</v>
      </c>
      <c r="GQ3" s="706">
        <v>7.9</v>
      </c>
      <c r="GR3" s="420">
        <v>8</v>
      </c>
      <c r="GS3" s="420"/>
      <c r="GT3" s="6">
        <f t="shared" ref="GT3:GT13" si="103">ROUND((GQ3*0.4+GR3*0.6),1)</f>
        <v>8</v>
      </c>
      <c r="GU3" s="104">
        <f t="shared" ref="GU3:GU13" si="104">ROUND(MAX((GQ3*0.4+GR3*0.6),(GQ3*0.4+GS3*0.6)),1)</f>
        <v>8</v>
      </c>
      <c r="GV3" s="840" t="str">
        <f t="shared" ref="GV3:GV13" si="105">TEXT(GU3,"0.0")</f>
        <v>8.0</v>
      </c>
      <c r="GW3" s="12">
        <v>6</v>
      </c>
      <c r="GX3" s="110">
        <v>6</v>
      </c>
      <c r="GY3" s="365">
        <f t="shared" si="37"/>
        <v>30</v>
      </c>
      <c r="GZ3" s="561">
        <f t="shared" si="38"/>
        <v>8.336666666666666</v>
      </c>
      <c r="HA3" s="561">
        <f t="shared" si="39"/>
        <v>8.336666666666666</v>
      </c>
      <c r="HB3" s="563" t="str">
        <f t="shared" ref="HB3:HB13" si="106">TEXT(HA3,"0.00")</f>
        <v>8.34</v>
      </c>
      <c r="HC3" s="943" t="str">
        <f t="shared" ref="HC3:HC13" si="107">IF(HA3&gt;=5,"Lên lớp",IF(HA3&gt;=4,"Điều chỉnh tiến độ học","Buộc thôi học"))</f>
        <v>Lên lớp</v>
      </c>
      <c r="HD3" s="945">
        <f t="shared" si="40"/>
        <v>30</v>
      </c>
      <c r="HE3" s="657">
        <f t="shared" si="41"/>
        <v>8.336666666666666</v>
      </c>
      <c r="HF3" s="656">
        <f t="shared" si="42"/>
        <v>74</v>
      </c>
      <c r="HG3" s="946">
        <f t="shared" si="43"/>
        <v>8.0621621621621617</v>
      </c>
      <c r="HH3" s="706">
        <v>7.4</v>
      </c>
      <c r="HI3" s="420">
        <v>10</v>
      </c>
      <c r="HJ3" s="420"/>
      <c r="HK3" s="6">
        <f t="shared" ref="HK3:HK13" si="108">ROUND((HH3*0.4+HI3*0.6),1)</f>
        <v>9</v>
      </c>
      <c r="HL3" s="104">
        <f t="shared" ref="HL3:HL13" si="109">ROUND(MAX((HH3*0.4+HI3*0.6),(HH3*0.4+HJ3*0.6)),1)</f>
        <v>9</v>
      </c>
      <c r="HM3" s="840" t="str">
        <f t="shared" ref="HM3:HM13" si="110">TEXT(HL3,"0.0")</f>
        <v>9.0</v>
      </c>
      <c r="HN3" s="12">
        <v>3</v>
      </c>
      <c r="HO3" s="110">
        <v>3</v>
      </c>
      <c r="HP3" s="706">
        <v>7.5</v>
      </c>
      <c r="HQ3" s="420">
        <v>8</v>
      </c>
      <c r="HR3" s="11"/>
      <c r="HS3" s="6">
        <f t="shared" ref="HS3:HS13" si="111">ROUND((HP3*0.4+HQ3*0.6),1)</f>
        <v>7.8</v>
      </c>
      <c r="HT3" s="104">
        <f t="shared" ref="HT3:HT13" si="112">ROUND(MAX((HP3*0.4+HQ3*0.6),(HP3*0.4+HR3*0.6)),1)</f>
        <v>7.8</v>
      </c>
      <c r="HU3" s="840" t="str">
        <f t="shared" ref="HU3:HU13" si="113">TEXT(HT3,"0.0")</f>
        <v>7.8</v>
      </c>
      <c r="HV3" s="12">
        <v>4</v>
      </c>
      <c r="HW3" s="110">
        <v>4</v>
      </c>
      <c r="HX3" s="848">
        <v>8.1999999999999993</v>
      </c>
      <c r="HY3" s="420">
        <v>8</v>
      </c>
      <c r="HZ3" s="420"/>
      <c r="IA3" s="6">
        <f t="shared" ref="IA3:IA13" si="114">ROUND((HX3*0.4+HY3*0.6),1)</f>
        <v>8.1</v>
      </c>
      <c r="IB3" s="104">
        <f t="shared" ref="IB3:IB13" si="115">ROUND(MAX((HX3*0.4+HY3*0.6),(HX3*0.4+HZ3*0.6)),1)</f>
        <v>8.1</v>
      </c>
      <c r="IC3" s="840" t="str">
        <f t="shared" ref="IC3:IC13" si="116">TEXT(IB3,"0.0")</f>
        <v>8.1</v>
      </c>
      <c r="ID3" s="12">
        <v>3</v>
      </c>
      <c r="IE3" s="110">
        <v>3</v>
      </c>
      <c r="IF3" s="706">
        <v>8.3000000000000007</v>
      </c>
      <c r="IG3" s="420">
        <v>8</v>
      </c>
      <c r="IH3" s="420"/>
      <c r="II3" s="6">
        <f t="shared" ref="II3:II13" si="117">ROUND((IF3*0.4+IG3*0.6),1)</f>
        <v>8.1</v>
      </c>
      <c r="IJ3" s="104">
        <f t="shared" ref="IJ3:IJ13" si="118">ROUND(MAX((IF3*0.4+IG3*0.6),(IF3*0.4+IH3*0.6)),1)</f>
        <v>8.1</v>
      </c>
      <c r="IK3" s="840" t="str">
        <f t="shared" ref="IK3:IK13" si="119">TEXT(IJ3,"0.0")</f>
        <v>8.1</v>
      </c>
      <c r="IL3" s="12">
        <v>6</v>
      </c>
      <c r="IM3" s="110">
        <v>6</v>
      </c>
      <c r="IN3" s="706">
        <v>8.6999999999999993</v>
      </c>
      <c r="IO3" s="420">
        <v>10</v>
      </c>
      <c r="IP3" s="420"/>
      <c r="IQ3" s="6">
        <f t="shared" ref="IQ3:IQ13" si="120">ROUND((IN3*0.4+IO3*0.6),1)</f>
        <v>9.5</v>
      </c>
      <c r="IR3" s="104">
        <f t="shared" ref="IR3:IR13" si="121">ROUND(MAX((IN3*0.4+IO3*0.6),(IN3*0.4+IP3*0.6)),1)</f>
        <v>9.5</v>
      </c>
      <c r="IS3" s="840" t="str">
        <f t="shared" ref="IS3:IS13" si="122">TEXT(IR3,"0.0")</f>
        <v>9.5</v>
      </c>
      <c r="IT3" s="12">
        <v>4</v>
      </c>
      <c r="IU3" s="110">
        <v>4</v>
      </c>
      <c r="IV3" s="706">
        <v>9.6</v>
      </c>
      <c r="IW3" s="420">
        <v>8</v>
      </c>
      <c r="IX3" s="420"/>
      <c r="IY3" s="6">
        <f t="shared" ref="IY3:IY13" si="123">ROUND((IV3*0.4+IW3*0.6),1)</f>
        <v>8.6</v>
      </c>
      <c r="IZ3" s="104">
        <f t="shared" ref="IZ3:IZ13" si="124">ROUND(MAX((IV3*0.4+IW3*0.6),(IV3*0.4+IX3*0.6)),1)</f>
        <v>8.6</v>
      </c>
      <c r="JA3" s="840" t="str">
        <f t="shared" ref="JA3:JA13" si="125">TEXT(IZ3,"0.0")</f>
        <v>8.6</v>
      </c>
      <c r="JB3" s="12">
        <v>3</v>
      </c>
      <c r="JC3" s="110">
        <v>3</v>
      </c>
      <c r="JD3" s="364">
        <f t="shared" ref="JD3:JD13" si="126">HN3+HV3+ID3+IL3+IT3+JB3</f>
        <v>23</v>
      </c>
      <c r="JE3" s="544">
        <f t="shared" ref="JE3:JE13" si="127">(HK3*HN3+HS3*HV3+IA3*ID3+II3*IL3+IQ3*IT3+IY3*JB3)/JD3</f>
        <v>8.4739130434782606</v>
      </c>
      <c r="JF3" s="544">
        <f t="shared" ref="JF3:JF13" si="128">(HL3*HN3+HT3*HV3+IB3*ID3+IJ3*IL3+IR3*IT3+IZ3*JB3)/JD3</f>
        <v>8.4739130434782606</v>
      </c>
      <c r="JG3" s="549" t="str">
        <f t="shared" ref="JG3:JG13" si="129">TEXT(JF3,"0.00")</f>
        <v>8.47</v>
      </c>
      <c r="JH3" s="770" t="str">
        <f t="shared" ref="JH3:JH13" si="130">IF(JF3&gt;=5,"Lên lớp",IF(JF3&gt;=4,"Điều chỉnh tiến độ học","Buộc thôi học"))</f>
        <v>Lên lớp</v>
      </c>
      <c r="JI3" s="812">
        <f t="shared" ref="JI3:JI13" si="131">HO3+HW3+IE3+IM3+IU3+JC3</f>
        <v>23</v>
      </c>
      <c r="JJ3" s="1090">
        <f t="shared" ref="JJ3:JJ13" si="132">(HL3*HO3+HT3*HW3+IB3*IE3+IJ3*IM3+IR3*IU3+JC3*IZ3)/JI3</f>
        <v>8.4739130434782606</v>
      </c>
      <c r="JK3" s="526">
        <f t="shared" si="44"/>
        <v>53</v>
      </c>
      <c r="JL3" s="544">
        <f t="shared" si="45"/>
        <v>8.3962264150943398</v>
      </c>
      <c r="JM3" s="544">
        <f t="shared" si="46"/>
        <v>8.3962264150943398</v>
      </c>
      <c r="JN3" s="549" t="str">
        <f t="shared" ref="JN3:JN13" si="133">TEXT(JM3,"0.00")</f>
        <v>8.40</v>
      </c>
      <c r="JO3" s="699" t="str">
        <f t="shared" ref="JO3:JO13" si="134">IF(JM3&gt;=9,"Xuất sắc",IF(JM3&gt;=8,"Giỏi",IF(JM3&gt;=7,"Khá",IF(JM3&gt;=6,"Trung bình khá",IF(JM3&gt;=5,"Trung bình",IF(JM3&gt;=4,"Yếu","Kém"))))))</f>
        <v>Giỏi</v>
      </c>
      <c r="JP3" s="1230" t="str">
        <f t="shared" ref="JP3:JP13" si="135">IF(JM3&gt;=5,"Lên lớp",IF(JM3&gt;=4,"Điều chỉnh tiến độ học","Buộc thôi học"))</f>
        <v>Lên lớp</v>
      </c>
      <c r="JQ3" s="1235">
        <f t="shared" si="47"/>
        <v>53</v>
      </c>
      <c r="JR3" s="551">
        <f t="shared" si="48"/>
        <v>8.3962264150943398</v>
      </c>
      <c r="JS3" s="1233" t="str">
        <f t="shared" ref="JS3:JS13" si="136">TEXT(JR3,"0.00")</f>
        <v>8.40</v>
      </c>
      <c r="JT3" s="1229" t="str">
        <f t="shared" ref="JT3:JT4" si="137">IF(JR3&gt;=5,"Lên lớp",IF(JR3&gt;=4,"Điều chỉnh tiến độ học","Buộc thôi học"))</f>
        <v>Lên lớp</v>
      </c>
      <c r="JU3" s="936"/>
      <c r="JV3" s="1073">
        <f t="shared" si="49"/>
        <v>97</v>
      </c>
      <c r="JW3" s="1070">
        <f t="shared" si="50"/>
        <v>8.1597938144329891</v>
      </c>
      <c r="JX3" s="1071" t="str">
        <f t="shared" ref="JX3:JX13" si="138">TEXT(JW3,"0.00")</f>
        <v>8.16</v>
      </c>
      <c r="JY3" s="1076">
        <f t="shared" si="51"/>
        <v>97</v>
      </c>
      <c r="JZ3" s="1289">
        <f t="shared" si="52"/>
        <v>8.1597938144329891</v>
      </c>
      <c r="KA3" s="926">
        <v>8</v>
      </c>
      <c r="KB3" s="409">
        <v>8</v>
      </c>
      <c r="KC3" s="1290"/>
      <c r="KD3" s="6">
        <f t="shared" ref="KD3:KD13" si="139">ROUND((KA3*0.4+KB3*0.6),1)</f>
        <v>8</v>
      </c>
      <c r="KE3" s="104">
        <f t="shared" ref="KE3:KE13" si="140">ROUND(MAX((KA3*0.4+KB3*0.6),(KA3*0.4+KC3*0.6)),1)</f>
        <v>8</v>
      </c>
      <c r="KF3" s="840" t="str">
        <f t="shared" ref="KF3:KF13" si="141">TEXT(KE3,"0.0")</f>
        <v>8.0</v>
      </c>
      <c r="KG3" s="12">
        <v>2</v>
      </c>
      <c r="KH3" s="110">
        <v>2</v>
      </c>
      <c r="KI3" s="1522">
        <v>9</v>
      </c>
      <c r="KJ3" s="1328">
        <v>9</v>
      </c>
      <c r="KK3" s="1290"/>
      <c r="KL3" s="1328">
        <f t="shared" ref="KL3:KL13" si="142">ROUND((KI3*0.4+KJ3*0.6),1)</f>
        <v>9</v>
      </c>
      <c r="KM3" s="1329">
        <f t="shared" ref="KM3:KM13" si="143">ROUND(MAX((KI3*0.4+KJ3*0.6),(KI3*0.4+KK3*0.6)),1)</f>
        <v>9</v>
      </c>
      <c r="KN3" s="1330" t="str">
        <f t="shared" ref="KN3:KN13" si="144">TEXT(KM3,"0.0")</f>
        <v>9.0</v>
      </c>
      <c r="KO3" s="1331">
        <v>3</v>
      </c>
      <c r="KP3" s="110">
        <v>3</v>
      </c>
      <c r="KQ3" s="898">
        <v>8.4</v>
      </c>
      <c r="KR3" s="1290"/>
      <c r="KS3" s="1529">
        <f t="shared" ref="KS3:KS13" si="145">ROUND(MAX(KQ3,KR3),1)</f>
        <v>8.4</v>
      </c>
      <c r="KT3" s="1330" t="str">
        <f t="shared" ref="KT3:KT13" si="146">TEXT(KS3,"0.0")</f>
        <v>8.4</v>
      </c>
      <c r="KU3" s="1331">
        <v>5</v>
      </c>
      <c r="KV3" s="110">
        <v>5</v>
      </c>
      <c r="KW3" s="898">
        <v>9.5</v>
      </c>
      <c r="KX3" s="1435">
        <v>10</v>
      </c>
      <c r="KY3" s="1290"/>
      <c r="KZ3" s="1328">
        <f t="shared" ref="KZ3:KZ13" si="147">ROUND((KW3*0.4+KX3*0.6),1)</f>
        <v>9.8000000000000007</v>
      </c>
      <c r="LA3" s="1329">
        <f t="shared" ref="LA3:LA13" si="148">ROUND(MAX((KW3*0.4+KX3*0.6),(KW3*0.4+KY3*0.6)),1)</f>
        <v>9.8000000000000007</v>
      </c>
      <c r="LB3" s="1330" t="str">
        <f t="shared" ref="LB3:LB13" si="149">TEXT(LA3,"0.0")</f>
        <v>9.8</v>
      </c>
      <c r="LC3" s="1331">
        <v>5</v>
      </c>
      <c r="LD3" s="110">
        <v>5</v>
      </c>
      <c r="LE3" s="1102">
        <v>9</v>
      </c>
      <c r="LF3" s="882">
        <v>9</v>
      </c>
      <c r="LG3" s="1327"/>
      <c r="LH3" s="1328">
        <f t="shared" ref="LH3:LH13" si="150">ROUND((LE3*0.4+LF3*0.6),1)</f>
        <v>9</v>
      </c>
      <c r="LI3" s="1329">
        <f t="shared" ref="LI3:LI13" si="151">ROUND(MAX((LE3*0.4+LF3*0.6),(LE3*0.4+LG3*0.6)),1)</f>
        <v>9</v>
      </c>
      <c r="LJ3" s="1330" t="str">
        <f t="shared" ref="LJ3:LJ13" si="152">TEXT(LI3,"0.0")</f>
        <v>9.0</v>
      </c>
      <c r="LK3" s="1331">
        <v>1</v>
      </c>
      <c r="LL3" s="110">
        <v>1</v>
      </c>
      <c r="LM3" s="898">
        <v>8</v>
      </c>
      <c r="LN3" s="1435">
        <v>8</v>
      </c>
      <c r="LO3" s="1435"/>
      <c r="LP3" s="1328">
        <f t="shared" ref="LP3:LP13" si="153">ROUND((LM3*0.4+LN3*0.6),1)</f>
        <v>8</v>
      </c>
      <c r="LQ3" s="1329">
        <f t="shared" ref="LQ3:LQ13" si="154">ROUND(MAX((LM3*0.4+LN3*0.6),(LM3*0.4+LO3*0.6)),1)</f>
        <v>8</v>
      </c>
      <c r="LR3" s="1330" t="str">
        <f t="shared" ref="LR3:LR13" si="155">TEXT(LQ3,"0.0")</f>
        <v>8.0</v>
      </c>
      <c r="LS3" s="1331">
        <v>4</v>
      </c>
      <c r="LT3" s="110">
        <v>4</v>
      </c>
      <c r="LU3" s="365">
        <f t="shared" ref="LU3:LU13" si="156">LS3+LK3+LC3+KU3+KO3+KG3</f>
        <v>20</v>
      </c>
      <c r="LV3" s="561">
        <f t="shared" ref="LV3:LV13" si="157">(KD3*KG3+KL3*KO3+KS3*KU3+KZ3*LC3+LH3*LK3+LP3*LS3)/LU3</f>
        <v>8.75</v>
      </c>
      <c r="LW3" s="561">
        <f t="shared" si="53"/>
        <v>8.75</v>
      </c>
    </row>
    <row r="4" spans="1:337" ht="18.75" customHeight="1" x14ac:dyDescent="0.25">
      <c r="A4" s="33">
        <v>4</v>
      </c>
      <c r="B4" s="33" t="s">
        <v>957</v>
      </c>
      <c r="C4" s="100" t="s">
        <v>967</v>
      </c>
      <c r="D4" s="1597" t="s">
        <v>131</v>
      </c>
      <c r="E4" s="952" t="s">
        <v>770</v>
      </c>
      <c r="F4" s="101"/>
      <c r="G4" s="1600" t="s">
        <v>968</v>
      </c>
      <c r="H4" s="1601" t="s">
        <v>28</v>
      </c>
      <c r="I4" s="1602" t="s">
        <v>969</v>
      </c>
      <c r="J4" s="126">
        <v>5</v>
      </c>
      <c r="K4" s="1531" t="str">
        <f t="shared" si="54"/>
        <v>5.0</v>
      </c>
      <c r="L4" s="372">
        <v>6.1</v>
      </c>
      <c r="M4" s="1533" t="str">
        <f t="shared" si="55"/>
        <v>6.1</v>
      </c>
      <c r="N4" s="126">
        <v>6.7</v>
      </c>
      <c r="O4" s="4">
        <v>5</v>
      </c>
      <c r="P4" s="5"/>
      <c r="Q4" s="6">
        <f t="shared" si="0"/>
        <v>5.7</v>
      </c>
      <c r="R4" s="104">
        <f t="shared" si="1"/>
        <v>5.7</v>
      </c>
      <c r="S4" s="840" t="str">
        <f t="shared" si="56"/>
        <v>5.7</v>
      </c>
      <c r="T4" s="12">
        <v>2</v>
      </c>
      <c r="U4" s="110">
        <v>2</v>
      </c>
      <c r="V4" s="130">
        <v>6.5</v>
      </c>
      <c r="W4" s="4">
        <v>6</v>
      </c>
      <c r="X4" s="5"/>
      <c r="Y4" s="6">
        <f t="shared" si="2"/>
        <v>6.2</v>
      </c>
      <c r="Z4" s="104">
        <f t="shared" si="3"/>
        <v>6.2</v>
      </c>
      <c r="AA4" s="808" t="str">
        <f t="shared" si="57"/>
        <v>6.2</v>
      </c>
      <c r="AB4" s="12">
        <v>3</v>
      </c>
      <c r="AC4" s="110">
        <v>3</v>
      </c>
      <c r="AD4" s="130">
        <v>5</v>
      </c>
      <c r="AE4" s="4">
        <v>4</v>
      </c>
      <c r="AF4" s="5">
        <v>5</v>
      </c>
      <c r="AG4" s="6">
        <f t="shared" si="4"/>
        <v>4.4000000000000004</v>
      </c>
      <c r="AH4" s="104">
        <f t="shared" si="5"/>
        <v>5</v>
      </c>
      <c r="AI4" s="808" t="str">
        <f t="shared" si="58"/>
        <v>5.0</v>
      </c>
      <c r="AJ4" s="12">
        <v>3</v>
      </c>
      <c r="AK4" s="110">
        <v>3</v>
      </c>
      <c r="AL4" s="130">
        <v>7.2</v>
      </c>
      <c r="AM4" s="4">
        <v>6</v>
      </c>
      <c r="AN4" s="5"/>
      <c r="AO4" s="6">
        <f t="shared" si="6"/>
        <v>6.5</v>
      </c>
      <c r="AP4" s="104">
        <f t="shared" si="7"/>
        <v>6.5</v>
      </c>
      <c r="AQ4" s="808" t="str">
        <f t="shared" si="59"/>
        <v>6.5</v>
      </c>
      <c r="AR4" s="12">
        <v>4</v>
      </c>
      <c r="AS4" s="110">
        <v>4</v>
      </c>
      <c r="AT4" s="285">
        <v>7.3</v>
      </c>
      <c r="AU4" s="334">
        <v>8</v>
      </c>
      <c r="AV4" s="334"/>
      <c r="AW4" s="6">
        <f t="shared" si="8"/>
        <v>7.7</v>
      </c>
      <c r="AX4" s="104">
        <f t="shared" si="9"/>
        <v>7.7</v>
      </c>
      <c r="AY4" s="808" t="str">
        <f t="shared" si="60"/>
        <v>7.7</v>
      </c>
      <c r="AZ4" s="12">
        <v>3</v>
      </c>
      <c r="BA4" s="110">
        <v>3</v>
      </c>
      <c r="BB4" s="1095">
        <v>9.4</v>
      </c>
      <c r="BC4" s="875">
        <v>8</v>
      </c>
      <c r="BD4" s="875"/>
      <c r="BE4" s="424">
        <f t="shared" si="10"/>
        <v>8.6</v>
      </c>
      <c r="BF4" s="425">
        <f t="shared" si="11"/>
        <v>8.6</v>
      </c>
      <c r="BG4" s="1122" t="str">
        <f t="shared" si="61"/>
        <v>8.6</v>
      </c>
      <c r="BH4" s="12">
        <v>4</v>
      </c>
      <c r="BI4" s="110">
        <v>4</v>
      </c>
      <c r="BJ4" s="365">
        <f t="shared" si="12"/>
        <v>19</v>
      </c>
      <c r="BK4" s="375">
        <f t="shared" si="13"/>
        <v>6.6684210526315795</v>
      </c>
      <c r="BL4" s="375">
        <f t="shared" si="14"/>
        <v>6.7631578947368425</v>
      </c>
      <c r="BM4" s="377" t="str">
        <f t="shared" si="15"/>
        <v>6.76</v>
      </c>
      <c r="BN4" s="556" t="str">
        <f t="shared" si="62"/>
        <v>Lên lớp</v>
      </c>
      <c r="BO4" s="357">
        <f t="shared" si="16"/>
        <v>19</v>
      </c>
      <c r="BP4" s="358">
        <f t="shared" si="17"/>
        <v>6.7631578947368425</v>
      </c>
      <c r="BQ4" s="243">
        <v>7.3</v>
      </c>
      <c r="BR4" s="244">
        <v>7</v>
      </c>
      <c r="BS4" s="244"/>
      <c r="BT4" s="6">
        <f t="shared" si="18"/>
        <v>7.1</v>
      </c>
      <c r="BU4" s="104">
        <f t="shared" si="19"/>
        <v>7.1</v>
      </c>
      <c r="BV4" s="808" t="str">
        <f t="shared" si="63"/>
        <v>7.1</v>
      </c>
      <c r="BW4" s="12">
        <v>2</v>
      </c>
      <c r="BX4" s="110">
        <v>2</v>
      </c>
      <c r="BY4" s="285">
        <v>6.3</v>
      </c>
      <c r="BZ4" s="244">
        <v>6</v>
      </c>
      <c r="CA4" s="244"/>
      <c r="CB4" s="6">
        <f t="shared" si="20"/>
        <v>6.1</v>
      </c>
      <c r="CC4" s="104">
        <f t="shared" si="21"/>
        <v>6.1</v>
      </c>
      <c r="CD4" s="808" t="str">
        <f t="shared" si="64"/>
        <v>6.1</v>
      </c>
      <c r="CE4" s="12">
        <v>6</v>
      </c>
      <c r="CF4" s="110">
        <v>6</v>
      </c>
      <c r="CG4" s="243">
        <v>7.4</v>
      </c>
      <c r="CH4" s="244">
        <v>9</v>
      </c>
      <c r="CI4" s="244"/>
      <c r="CJ4" s="6">
        <f t="shared" si="22"/>
        <v>8.4</v>
      </c>
      <c r="CK4" s="104">
        <f t="shared" si="23"/>
        <v>8.4</v>
      </c>
      <c r="CL4" s="808" t="str">
        <f t="shared" si="65"/>
        <v>8.4</v>
      </c>
      <c r="CM4" s="12">
        <v>4</v>
      </c>
      <c r="CN4" s="110">
        <v>4</v>
      </c>
      <c r="CO4" s="243">
        <v>5.3</v>
      </c>
      <c r="CP4" s="244">
        <v>1</v>
      </c>
      <c r="CQ4" s="344">
        <v>6</v>
      </c>
      <c r="CR4" s="6">
        <f t="shared" si="24"/>
        <v>2.7</v>
      </c>
      <c r="CS4" s="104">
        <f t="shared" si="25"/>
        <v>5.7</v>
      </c>
      <c r="CT4" s="808" t="str">
        <f t="shared" si="66"/>
        <v>5.7</v>
      </c>
      <c r="CU4" s="12">
        <v>6</v>
      </c>
      <c r="CV4" s="110">
        <v>6</v>
      </c>
      <c r="CW4" s="243">
        <v>6</v>
      </c>
      <c r="CX4" s="244">
        <v>7</v>
      </c>
      <c r="CY4" s="244"/>
      <c r="CZ4" s="6">
        <f t="shared" si="26"/>
        <v>6.6</v>
      </c>
      <c r="DA4" s="104">
        <f t="shared" si="27"/>
        <v>6.6</v>
      </c>
      <c r="DB4" s="808" t="str">
        <f t="shared" si="67"/>
        <v>6.6</v>
      </c>
      <c r="DC4" s="12">
        <v>3</v>
      </c>
      <c r="DD4" s="110">
        <v>3</v>
      </c>
      <c r="DE4" s="120">
        <v>5.9</v>
      </c>
      <c r="DF4" s="244">
        <v>8</v>
      </c>
      <c r="DG4" s="244"/>
      <c r="DH4" s="6">
        <f t="shared" si="28"/>
        <v>7.2</v>
      </c>
      <c r="DI4" s="104">
        <f t="shared" si="29"/>
        <v>7.2</v>
      </c>
      <c r="DJ4" s="808" t="str">
        <f t="shared" si="68"/>
        <v>7.2</v>
      </c>
      <c r="DK4" s="12">
        <v>4</v>
      </c>
      <c r="DL4" s="110">
        <v>4</v>
      </c>
      <c r="DM4" s="365">
        <f t="shared" si="30"/>
        <v>25</v>
      </c>
      <c r="DN4" s="561">
        <f t="shared" si="31"/>
        <v>5.9680000000000009</v>
      </c>
      <c r="DO4" s="561">
        <f t="shared" si="69"/>
        <v>6.6880000000000006</v>
      </c>
      <c r="DP4" s="563" t="str">
        <f t="shared" si="32"/>
        <v>6.69</v>
      </c>
      <c r="DQ4" s="668" t="str">
        <f t="shared" si="70"/>
        <v>Lên lớp</v>
      </c>
      <c r="DR4" s="669">
        <f t="shared" si="33"/>
        <v>25</v>
      </c>
      <c r="DS4" s="657">
        <f t="shared" si="34"/>
        <v>6.6880000000000006</v>
      </c>
      <c r="DT4" s="559">
        <f t="shared" si="71"/>
        <v>44</v>
      </c>
      <c r="DU4" s="561">
        <f t="shared" si="72"/>
        <v>6.2704545454545464</v>
      </c>
      <c r="DV4" s="561">
        <f t="shared" si="35"/>
        <v>6.7204545454545466</v>
      </c>
      <c r="DW4" s="563" t="str">
        <f t="shared" si="36"/>
        <v>6.72</v>
      </c>
      <c r="DX4" s="702" t="str">
        <f t="shared" si="73"/>
        <v>Trung bình khá</v>
      </c>
      <c r="DY4" s="1230" t="str">
        <f t="shared" si="74"/>
        <v>Lên lớp</v>
      </c>
      <c r="DZ4" s="1236">
        <f t="shared" si="75"/>
        <v>44</v>
      </c>
      <c r="EA4" s="657">
        <f t="shared" si="76"/>
        <v>6.7204545454545448</v>
      </c>
      <c r="EB4" s="1234" t="str">
        <f t="shared" si="77"/>
        <v>6.72</v>
      </c>
      <c r="EC4" s="1230" t="str">
        <f t="shared" si="78"/>
        <v>Lên lớp</v>
      </c>
      <c r="ED4" s="113"/>
      <c r="EE4" s="706">
        <v>5</v>
      </c>
      <c r="EF4" s="420">
        <v>6</v>
      </c>
      <c r="EG4" s="420"/>
      <c r="EH4" s="6">
        <f t="shared" si="79"/>
        <v>5.6</v>
      </c>
      <c r="EI4" s="104">
        <f t="shared" si="80"/>
        <v>5.6</v>
      </c>
      <c r="EJ4" s="840" t="str">
        <f t="shared" si="81"/>
        <v>5.6</v>
      </c>
      <c r="EK4" s="12">
        <v>2</v>
      </c>
      <c r="EL4" s="110">
        <v>2</v>
      </c>
      <c r="EM4" s="706">
        <v>7</v>
      </c>
      <c r="EN4" s="699">
        <v>8</v>
      </c>
      <c r="EO4" s="699"/>
      <c r="EP4" s="6">
        <f t="shared" si="82"/>
        <v>7.6</v>
      </c>
      <c r="EQ4" s="104">
        <f t="shared" si="83"/>
        <v>7.6</v>
      </c>
      <c r="ER4" s="840" t="str">
        <f t="shared" si="84"/>
        <v>7.6</v>
      </c>
      <c r="ES4" s="12">
        <v>1</v>
      </c>
      <c r="ET4" s="110">
        <v>1</v>
      </c>
      <c r="EU4" s="848">
        <v>7</v>
      </c>
      <c r="EV4" s="699">
        <v>7</v>
      </c>
      <c r="EW4" s="699"/>
      <c r="EX4" s="6">
        <f t="shared" si="85"/>
        <v>7</v>
      </c>
      <c r="EY4" s="104">
        <f t="shared" si="86"/>
        <v>7</v>
      </c>
      <c r="EZ4" s="840" t="str">
        <f t="shared" si="87"/>
        <v>7.0</v>
      </c>
      <c r="FA4" s="12">
        <v>1</v>
      </c>
      <c r="FB4" s="110">
        <v>1</v>
      </c>
      <c r="FC4" s="706">
        <v>6.5</v>
      </c>
      <c r="FD4" s="699">
        <v>6</v>
      </c>
      <c r="FE4" s="699"/>
      <c r="FF4" s="6">
        <f t="shared" si="88"/>
        <v>6.2</v>
      </c>
      <c r="FG4" s="104">
        <f t="shared" si="89"/>
        <v>6.2</v>
      </c>
      <c r="FH4" s="840" t="str">
        <f t="shared" si="90"/>
        <v>6.2</v>
      </c>
      <c r="FI4" s="12">
        <v>3</v>
      </c>
      <c r="FJ4" s="110">
        <v>3</v>
      </c>
      <c r="FK4" s="706">
        <v>6.6</v>
      </c>
      <c r="FL4" s="420">
        <v>7</v>
      </c>
      <c r="FM4" s="420"/>
      <c r="FN4" s="6">
        <f t="shared" si="91"/>
        <v>6.8</v>
      </c>
      <c r="FO4" s="104">
        <f t="shared" si="92"/>
        <v>6.8</v>
      </c>
      <c r="FP4" s="840" t="str">
        <f t="shared" si="93"/>
        <v>6.8</v>
      </c>
      <c r="FQ4" s="12">
        <v>4</v>
      </c>
      <c r="FR4" s="110">
        <v>4</v>
      </c>
      <c r="FS4" s="706">
        <v>5.4</v>
      </c>
      <c r="FT4" s="699">
        <v>9</v>
      </c>
      <c r="FU4" s="699"/>
      <c r="FV4" s="6">
        <f t="shared" si="94"/>
        <v>7.6</v>
      </c>
      <c r="FW4" s="104">
        <f t="shared" si="95"/>
        <v>7.6</v>
      </c>
      <c r="FX4" s="840" t="str">
        <f t="shared" si="96"/>
        <v>7.6</v>
      </c>
      <c r="FY4" s="12">
        <v>5</v>
      </c>
      <c r="FZ4" s="110">
        <v>5</v>
      </c>
      <c r="GA4" s="120">
        <v>6.4</v>
      </c>
      <c r="GB4" s="273">
        <v>7</v>
      </c>
      <c r="GC4" s="20"/>
      <c r="GD4" s="6">
        <f t="shared" si="97"/>
        <v>6.8</v>
      </c>
      <c r="GE4" s="104">
        <f t="shared" si="98"/>
        <v>6.8</v>
      </c>
      <c r="GF4" s="840" t="str">
        <f t="shared" si="99"/>
        <v>6.8</v>
      </c>
      <c r="GG4" s="12">
        <v>3</v>
      </c>
      <c r="GH4" s="110">
        <v>3</v>
      </c>
      <c r="GI4" s="706">
        <v>6</v>
      </c>
      <c r="GJ4" s="420">
        <v>5</v>
      </c>
      <c r="GK4" s="420"/>
      <c r="GL4" s="6">
        <f t="shared" si="100"/>
        <v>5.4</v>
      </c>
      <c r="GM4" s="104">
        <f t="shared" si="101"/>
        <v>5.4</v>
      </c>
      <c r="GN4" s="840" t="str">
        <f t="shared" si="102"/>
        <v>5.4</v>
      </c>
      <c r="GO4" s="12">
        <v>5</v>
      </c>
      <c r="GP4" s="110">
        <v>5</v>
      </c>
      <c r="GQ4" s="706">
        <v>5.7</v>
      </c>
      <c r="GR4" s="420">
        <v>6</v>
      </c>
      <c r="GS4" s="420"/>
      <c r="GT4" s="6">
        <f t="shared" si="103"/>
        <v>5.9</v>
      </c>
      <c r="GU4" s="104">
        <f t="shared" si="104"/>
        <v>5.9</v>
      </c>
      <c r="GV4" s="840" t="str">
        <f t="shared" si="105"/>
        <v>5.9</v>
      </c>
      <c r="GW4" s="12">
        <v>6</v>
      </c>
      <c r="GX4" s="110">
        <v>6</v>
      </c>
      <c r="GY4" s="365">
        <f t="shared" si="37"/>
        <v>30</v>
      </c>
      <c r="GZ4" s="561">
        <f t="shared" si="38"/>
        <v>6.4133333333333331</v>
      </c>
      <c r="HA4" s="561">
        <f t="shared" si="39"/>
        <v>6.4133333333333331</v>
      </c>
      <c r="HB4" s="563" t="str">
        <f t="shared" si="106"/>
        <v>6.41</v>
      </c>
      <c r="HC4" s="943" t="str">
        <f t="shared" si="107"/>
        <v>Lên lớp</v>
      </c>
      <c r="HD4" s="945">
        <f t="shared" si="40"/>
        <v>30</v>
      </c>
      <c r="HE4" s="657">
        <f t="shared" si="41"/>
        <v>6.4133333333333331</v>
      </c>
      <c r="HF4" s="656">
        <f t="shared" si="42"/>
        <v>74</v>
      </c>
      <c r="HG4" s="946">
        <f t="shared" si="43"/>
        <v>6.595945945945946</v>
      </c>
      <c r="HH4" s="706">
        <v>5</v>
      </c>
      <c r="HI4" s="420">
        <v>6</v>
      </c>
      <c r="HJ4" s="420"/>
      <c r="HK4" s="6">
        <f t="shared" si="108"/>
        <v>5.6</v>
      </c>
      <c r="HL4" s="104">
        <f t="shared" si="109"/>
        <v>5.6</v>
      </c>
      <c r="HM4" s="840" t="str">
        <f t="shared" si="110"/>
        <v>5.6</v>
      </c>
      <c r="HN4" s="12">
        <v>3</v>
      </c>
      <c r="HO4" s="110">
        <v>3</v>
      </c>
      <c r="HP4" s="706">
        <v>5.9</v>
      </c>
      <c r="HQ4" s="420">
        <v>5</v>
      </c>
      <c r="HR4" s="11"/>
      <c r="HS4" s="6">
        <f t="shared" si="111"/>
        <v>5.4</v>
      </c>
      <c r="HT4" s="104">
        <f t="shared" si="112"/>
        <v>5.4</v>
      </c>
      <c r="HU4" s="840" t="str">
        <f t="shared" si="113"/>
        <v>5.4</v>
      </c>
      <c r="HV4" s="12">
        <v>4</v>
      </c>
      <c r="HW4" s="110">
        <v>4</v>
      </c>
      <c r="HX4" s="848">
        <v>6</v>
      </c>
      <c r="HY4" s="420">
        <v>7</v>
      </c>
      <c r="HZ4" s="420"/>
      <c r="IA4" s="6">
        <f t="shared" si="114"/>
        <v>6.6</v>
      </c>
      <c r="IB4" s="104">
        <f t="shared" si="115"/>
        <v>6.6</v>
      </c>
      <c r="IC4" s="840" t="str">
        <f t="shared" si="116"/>
        <v>6.6</v>
      </c>
      <c r="ID4" s="12">
        <v>3</v>
      </c>
      <c r="IE4" s="110">
        <v>3</v>
      </c>
      <c r="IF4" s="706">
        <v>6</v>
      </c>
      <c r="IG4" s="420">
        <v>7</v>
      </c>
      <c r="IH4" s="420"/>
      <c r="II4" s="6">
        <f t="shared" si="117"/>
        <v>6.6</v>
      </c>
      <c r="IJ4" s="104">
        <f t="shared" si="118"/>
        <v>6.6</v>
      </c>
      <c r="IK4" s="840" t="str">
        <f t="shared" si="119"/>
        <v>6.6</v>
      </c>
      <c r="IL4" s="12">
        <v>6</v>
      </c>
      <c r="IM4" s="110">
        <v>6</v>
      </c>
      <c r="IN4" s="706">
        <v>5.2</v>
      </c>
      <c r="IO4" s="420">
        <v>6</v>
      </c>
      <c r="IP4" s="420"/>
      <c r="IQ4" s="6">
        <f t="shared" si="120"/>
        <v>5.7</v>
      </c>
      <c r="IR4" s="104">
        <f t="shared" si="121"/>
        <v>5.7</v>
      </c>
      <c r="IS4" s="840" t="str">
        <f t="shared" si="122"/>
        <v>5.7</v>
      </c>
      <c r="IT4" s="12">
        <v>4</v>
      </c>
      <c r="IU4" s="110">
        <v>4</v>
      </c>
      <c r="IV4" s="706">
        <v>7</v>
      </c>
      <c r="IW4" s="420">
        <v>7</v>
      </c>
      <c r="IX4" s="420"/>
      <c r="IY4" s="6">
        <f t="shared" si="123"/>
        <v>7</v>
      </c>
      <c r="IZ4" s="104">
        <f t="shared" si="124"/>
        <v>7</v>
      </c>
      <c r="JA4" s="840" t="str">
        <f t="shared" si="125"/>
        <v>7.0</v>
      </c>
      <c r="JB4" s="12">
        <v>3</v>
      </c>
      <c r="JC4" s="110">
        <v>3</v>
      </c>
      <c r="JD4" s="364">
        <f t="shared" si="126"/>
        <v>23</v>
      </c>
      <c r="JE4" s="544">
        <f t="shared" si="127"/>
        <v>6.156521739130433</v>
      </c>
      <c r="JF4" s="544">
        <f t="shared" si="128"/>
        <v>6.156521739130433</v>
      </c>
      <c r="JG4" s="549" t="str">
        <f t="shared" si="129"/>
        <v>6.16</v>
      </c>
      <c r="JH4" s="770" t="str">
        <f t="shared" si="130"/>
        <v>Lên lớp</v>
      </c>
      <c r="JI4" s="812">
        <f t="shared" si="131"/>
        <v>23</v>
      </c>
      <c r="JJ4" s="1090">
        <f t="shared" si="132"/>
        <v>6.156521739130433</v>
      </c>
      <c r="JK4" s="526">
        <f t="shared" si="44"/>
        <v>53</v>
      </c>
      <c r="JL4" s="544">
        <f t="shared" si="45"/>
        <v>6.3018867924528301</v>
      </c>
      <c r="JM4" s="544">
        <f t="shared" si="46"/>
        <v>6.3018867924528301</v>
      </c>
      <c r="JN4" s="549" t="str">
        <f t="shared" si="133"/>
        <v>6.30</v>
      </c>
      <c r="JO4" s="699" t="str">
        <f t="shared" si="134"/>
        <v>Trung bình khá</v>
      </c>
      <c r="JP4" s="1230" t="str">
        <f t="shared" si="135"/>
        <v>Lên lớp</v>
      </c>
      <c r="JQ4" s="1235">
        <f t="shared" si="47"/>
        <v>53</v>
      </c>
      <c r="JR4" s="551">
        <f t="shared" si="48"/>
        <v>6.3018867924528301</v>
      </c>
      <c r="JS4" s="1233" t="str">
        <f t="shared" si="136"/>
        <v>6.30</v>
      </c>
      <c r="JT4" s="1229" t="str">
        <f t="shared" si="137"/>
        <v>Lên lớp</v>
      </c>
      <c r="JU4" s="936"/>
      <c r="JV4" s="1073">
        <f t="shared" si="49"/>
        <v>97</v>
      </c>
      <c r="JW4" s="1070">
        <f t="shared" si="50"/>
        <v>6.4917525773195877</v>
      </c>
      <c r="JX4" s="1071" t="str">
        <f t="shared" si="138"/>
        <v>6.49</v>
      </c>
      <c r="JY4" s="1076">
        <f t="shared" si="51"/>
        <v>97</v>
      </c>
      <c r="JZ4" s="1289">
        <f t="shared" si="52"/>
        <v>6.4917525773195877</v>
      </c>
      <c r="KA4" s="926">
        <v>5.0999999999999996</v>
      </c>
      <c r="KB4" s="409">
        <v>5</v>
      </c>
      <c r="KC4" s="1290"/>
      <c r="KD4" s="6">
        <f t="shared" si="139"/>
        <v>5</v>
      </c>
      <c r="KE4" s="104">
        <f t="shared" si="140"/>
        <v>5</v>
      </c>
      <c r="KF4" s="840" t="str">
        <f t="shared" si="141"/>
        <v>5.0</v>
      </c>
      <c r="KG4" s="12">
        <v>2</v>
      </c>
      <c r="KH4" s="110">
        <v>2</v>
      </c>
      <c r="KI4" s="919">
        <v>2.5</v>
      </c>
      <c r="KJ4" s="1328"/>
      <c r="KK4" s="1290"/>
      <c r="KL4" s="1328">
        <f t="shared" si="142"/>
        <v>1</v>
      </c>
      <c r="KM4" s="1329">
        <f t="shared" si="143"/>
        <v>1</v>
      </c>
      <c r="KN4" s="1330" t="str">
        <f t="shared" si="144"/>
        <v>1.0</v>
      </c>
      <c r="KO4" s="1331">
        <v>3</v>
      </c>
      <c r="KP4" s="110"/>
      <c r="KQ4" s="898">
        <v>5.5</v>
      </c>
      <c r="KR4" s="1290"/>
      <c r="KS4" s="1529">
        <f t="shared" si="145"/>
        <v>5.5</v>
      </c>
      <c r="KT4" s="1330" t="str">
        <f t="shared" si="146"/>
        <v>5.5</v>
      </c>
      <c r="KU4" s="1331">
        <v>5</v>
      </c>
      <c r="KV4" s="110">
        <v>5</v>
      </c>
      <c r="KW4" s="898">
        <v>6.5</v>
      </c>
      <c r="KX4" s="1435">
        <v>7</v>
      </c>
      <c r="KY4" s="1290"/>
      <c r="KZ4" s="1328">
        <f t="shared" si="147"/>
        <v>6.8</v>
      </c>
      <c r="LA4" s="1329">
        <f t="shared" si="148"/>
        <v>6.8</v>
      </c>
      <c r="LB4" s="1330" t="str">
        <f t="shared" si="149"/>
        <v>6.8</v>
      </c>
      <c r="LC4" s="1331">
        <v>5</v>
      </c>
      <c r="LD4" s="110">
        <v>5</v>
      </c>
      <c r="LE4" s="1102">
        <v>7</v>
      </c>
      <c r="LF4" s="882">
        <v>7</v>
      </c>
      <c r="LG4" s="1327"/>
      <c r="LH4" s="1328">
        <f t="shared" si="150"/>
        <v>7</v>
      </c>
      <c r="LI4" s="1329">
        <f t="shared" si="151"/>
        <v>7</v>
      </c>
      <c r="LJ4" s="1330" t="str">
        <f t="shared" si="152"/>
        <v>7.0</v>
      </c>
      <c r="LK4" s="1331">
        <v>1</v>
      </c>
      <c r="LL4" s="110">
        <v>1</v>
      </c>
      <c r="LM4" s="898">
        <v>6</v>
      </c>
      <c r="LN4" s="1435">
        <v>6</v>
      </c>
      <c r="LO4" s="1435"/>
      <c r="LP4" s="1328">
        <f t="shared" si="153"/>
        <v>6</v>
      </c>
      <c r="LQ4" s="1329">
        <f t="shared" si="154"/>
        <v>6</v>
      </c>
      <c r="LR4" s="1330" t="str">
        <f t="shared" si="155"/>
        <v>6.0</v>
      </c>
      <c r="LS4" s="1331">
        <v>4</v>
      </c>
      <c r="LT4" s="110">
        <v>4</v>
      </c>
      <c r="LU4" s="365">
        <f t="shared" si="156"/>
        <v>20</v>
      </c>
      <c r="LV4" s="561">
        <f t="shared" si="157"/>
        <v>5.2750000000000004</v>
      </c>
      <c r="LW4" s="561">
        <f t="shared" si="53"/>
        <v>5.2750000000000004</v>
      </c>
    </row>
    <row r="5" spans="1:337" ht="18.75" customHeight="1" x14ac:dyDescent="0.25">
      <c r="A5" s="33">
        <v>8</v>
      </c>
      <c r="B5" s="33" t="s">
        <v>957</v>
      </c>
      <c r="C5" s="100" t="s">
        <v>970</v>
      </c>
      <c r="D5" s="106" t="s">
        <v>414</v>
      </c>
      <c r="E5" s="108" t="s">
        <v>28</v>
      </c>
      <c r="F5" s="101"/>
      <c r="G5" s="101" t="s">
        <v>971</v>
      </c>
      <c r="H5" s="33" t="s">
        <v>28</v>
      </c>
      <c r="I5" s="122" t="s">
        <v>972</v>
      </c>
      <c r="J5" s="126">
        <v>6.8</v>
      </c>
      <c r="K5" s="1531" t="str">
        <f t="shared" si="54"/>
        <v>6.8</v>
      </c>
      <c r="L5" s="372">
        <v>7.2</v>
      </c>
      <c r="M5" s="1533" t="str">
        <f t="shared" si="55"/>
        <v>7.2</v>
      </c>
      <c r="N5" s="126">
        <v>7</v>
      </c>
      <c r="O5" s="4">
        <v>8</v>
      </c>
      <c r="P5" s="5"/>
      <c r="Q5" s="6">
        <f t="shared" si="0"/>
        <v>7.6</v>
      </c>
      <c r="R5" s="104">
        <f t="shared" si="1"/>
        <v>7.6</v>
      </c>
      <c r="S5" s="840" t="str">
        <f t="shared" si="56"/>
        <v>7.6</v>
      </c>
      <c r="T5" s="12">
        <v>2</v>
      </c>
      <c r="U5" s="110">
        <v>2</v>
      </c>
      <c r="V5" s="130">
        <v>6.2</v>
      </c>
      <c r="W5" s="4">
        <v>7</v>
      </c>
      <c r="X5" s="5"/>
      <c r="Y5" s="6">
        <f t="shared" si="2"/>
        <v>6.7</v>
      </c>
      <c r="Z5" s="104">
        <f t="shared" si="3"/>
        <v>6.7</v>
      </c>
      <c r="AA5" s="808" t="str">
        <f t="shared" si="57"/>
        <v>6.7</v>
      </c>
      <c r="AB5" s="12">
        <v>3</v>
      </c>
      <c r="AC5" s="110">
        <v>3</v>
      </c>
      <c r="AD5" s="277">
        <v>6.7</v>
      </c>
      <c r="AE5" s="278">
        <v>5</v>
      </c>
      <c r="AF5" s="39"/>
      <c r="AG5" s="6">
        <f t="shared" si="4"/>
        <v>5.7</v>
      </c>
      <c r="AH5" s="104">
        <f t="shared" si="5"/>
        <v>5.7</v>
      </c>
      <c r="AI5" s="808" t="str">
        <f t="shared" si="58"/>
        <v>5.7</v>
      </c>
      <c r="AJ5" s="12">
        <v>3</v>
      </c>
      <c r="AK5" s="110">
        <v>3</v>
      </c>
      <c r="AL5" s="130">
        <v>7.3</v>
      </c>
      <c r="AM5" s="4">
        <v>7</v>
      </c>
      <c r="AN5" s="5"/>
      <c r="AO5" s="6">
        <f t="shared" si="6"/>
        <v>7.1</v>
      </c>
      <c r="AP5" s="104">
        <f t="shared" si="7"/>
        <v>7.1</v>
      </c>
      <c r="AQ5" s="808" t="str">
        <f t="shared" si="59"/>
        <v>7.1</v>
      </c>
      <c r="AR5" s="12">
        <v>4</v>
      </c>
      <c r="AS5" s="110">
        <v>4</v>
      </c>
      <c r="AT5" s="285">
        <v>7.4</v>
      </c>
      <c r="AU5" s="334">
        <v>9</v>
      </c>
      <c r="AV5" s="334"/>
      <c r="AW5" s="6">
        <f t="shared" si="8"/>
        <v>8.4</v>
      </c>
      <c r="AX5" s="104">
        <f t="shared" si="9"/>
        <v>8.4</v>
      </c>
      <c r="AY5" s="808" t="str">
        <f t="shared" si="60"/>
        <v>8.4</v>
      </c>
      <c r="AZ5" s="12">
        <v>3</v>
      </c>
      <c r="BA5" s="110">
        <v>3</v>
      </c>
      <c r="BB5" s="243">
        <v>5.7</v>
      </c>
      <c r="BC5" s="334">
        <v>7</v>
      </c>
      <c r="BD5" s="334"/>
      <c r="BE5" s="6">
        <f t="shared" si="10"/>
        <v>6.5</v>
      </c>
      <c r="BF5" s="104">
        <f t="shared" si="11"/>
        <v>6.5</v>
      </c>
      <c r="BG5" s="808" t="str">
        <f t="shared" si="61"/>
        <v>6.5</v>
      </c>
      <c r="BH5" s="12">
        <v>4</v>
      </c>
      <c r="BI5" s="110">
        <v>4</v>
      </c>
      <c r="BJ5" s="365">
        <f t="shared" si="12"/>
        <v>19</v>
      </c>
      <c r="BK5" s="375">
        <f t="shared" si="13"/>
        <v>6.9473684210526319</v>
      </c>
      <c r="BL5" s="375">
        <f t="shared" si="14"/>
        <v>6.9473684210526319</v>
      </c>
      <c r="BM5" s="377" t="str">
        <f t="shared" si="15"/>
        <v>6.95</v>
      </c>
      <c r="BN5" s="556" t="str">
        <f t="shared" si="62"/>
        <v>Lên lớp</v>
      </c>
      <c r="BO5" s="357">
        <f t="shared" si="16"/>
        <v>19</v>
      </c>
      <c r="BP5" s="358">
        <f t="shared" si="17"/>
        <v>6.9473684210526319</v>
      </c>
      <c r="BQ5" s="243">
        <v>7.3</v>
      </c>
      <c r="BR5" s="244">
        <v>7</v>
      </c>
      <c r="BS5" s="244"/>
      <c r="BT5" s="6">
        <f t="shared" si="18"/>
        <v>7.1</v>
      </c>
      <c r="BU5" s="104">
        <f t="shared" si="19"/>
        <v>7.1</v>
      </c>
      <c r="BV5" s="808" t="str">
        <f t="shared" si="63"/>
        <v>7.1</v>
      </c>
      <c r="BW5" s="12">
        <v>2</v>
      </c>
      <c r="BX5" s="110">
        <v>2</v>
      </c>
      <c r="BY5" s="285">
        <v>6</v>
      </c>
      <c r="BZ5" s="244">
        <v>7</v>
      </c>
      <c r="CA5" s="244"/>
      <c r="CB5" s="6">
        <f t="shared" si="20"/>
        <v>6.6</v>
      </c>
      <c r="CC5" s="104">
        <f t="shared" si="21"/>
        <v>6.6</v>
      </c>
      <c r="CD5" s="808" t="str">
        <f t="shared" si="64"/>
        <v>6.6</v>
      </c>
      <c r="CE5" s="12">
        <v>6</v>
      </c>
      <c r="CF5" s="110">
        <v>6</v>
      </c>
      <c r="CG5" s="243">
        <v>7.3</v>
      </c>
      <c r="CH5" s="244">
        <v>10</v>
      </c>
      <c r="CI5" s="244"/>
      <c r="CJ5" s="6">
        <f t="shared" si="22"/>
        <v>8.9</v>
      </c>
      <c r="CK5" s="104">
        <f t="shared" si="23"/>
        <v>8.9</v>
      </c>
      <c r="CL5" s="808" t="str">
        <f t="shared" si="65"/>
        <v>8.9</v>
      </c>
      <c r="CM5" s="12">
        <v>4</v>
      </c>
      <c r="CN5" s="110">
        <v>4</v>
      </c>
      <c r="CO5" s="243">
        <v>5.0999999999999996</v>
      </c>
      <c r="CP5" s="244">
        <v>8</v>
      </c>
      <c r="CQ5" s="244"/>
      <c r="CR5" s="6">
        <f t="shared" si="24"/>
        <v>6.8</v>
      </c>
      <c r="CS5" s="104">
        <f t="shared" si="25"/>
        <v>6.8</v>
      </c>
      <c r="CT5" s="808" t="str">
        <f t="shared" si="66"/>
        <v>6.8</v>
      </c>
      <c r="CU5" s="12">
        <v>6</v>
      </c>
      <c r="CV5" s="110">
        <v>6</v>
      </c>
      <c r="CW5" s="243">
        <v>5.6</v>
      </c>
      <c r="CX5" s="244">
        <v>9</v>
      </c>
      <c r="CY5" s="244"/>
      <c r="CZ5" s="6">
        <f t="shared" si="26"/>
        <v>7.6</v>
      </c>
      <c r="DA5" s="104">
        <f t="shared" si="27"/>
        <v>7.6</v>
      </c>
      <c r="DB5" s="808" t="str">
        <f t="shared" si="67"/>
        <v>7.6</v>
      </c>
      <c r="DC5" s="12">
        <v>3</v>
      </c>
      <c r="DD5" s="110">
        <v>3</v>
      </c>
      <c r="DE5" s="120">
        <v>6.6</v>
      </c>
      <c r="DF5" s="244">
        <v>9</v>
      </c>
      <c r="DG5" s="244"/>
      <c r="DH5" s="6">
        <f t="shared" si="28"/>
        <v>8</v>
      </c>
      <c r="DI5" s="104">
        <f t="shared" si="29"/>
        <v>8</v>
      </c>
      <c r="DJ5" s="808" t="str">
        <f t="shared" si="68"/>
        <v>8.0</v>
      </c>
      <c r="DK5" s="12">
        <v>4</v>
      </c>
      <c r="DL5" s="110">
        <v>4</v>
      </c>
      <c r="DM5" s="365">
        <f t="shared" si="30"/>
        <v>25</v>
      </c>
      <c r="DN5" s="561">
        <f t="shared" si="31"/>
        <v>7.4</v>
      </c>
      <c r="DO5" s="561">
        <f t="shared" si="69"/>
        <v>7.4</v>
      </c>
      <c r="DP5" s="563" t="str">
        <f t="shared" si="32"/>
        <v>7.40</v>
      </c>
      <c r="DQ5" s="668" t="str">
        <f t="shared" si="70"/>
        <v>Lên lớp</v>
      </c>
      <c r="DR5" s="669">
        <f t="shared" si="33"/>
        <v>25</v>
      </c>
      <c r="DS5" s="657">
        <f t="shared" si="34"/>
        <v>7.4</v>
      </c>
      <c r="DT5" s="559">
        <f t="shared" si="71"/>
        <v>44</v>
      </c>
      <c r="DU5" s="561">
        <f t="shared" si="72"/>
        <v>7.2045454545454541</v>
      </c>
      <c r="DV5" s="561">
        <f t="shared" si="35"/>
        <v>7.2045454545454541</v>
      </c>
      <c r="DW5" s="563" t="str">
        <f t="shared" si="36"/>
        <v>7.20</v>
      </c>
      <c r="DX5" s="699" t="str">
        <f t="shared" si="73"/>
        <v>Khá</v>
      </c>
      <c r="DY5" s="1230" t="str">
        <f t="shared" si="74"/>
        <v>Lên lớp</v>
      </c>
      <c r="DZ5" s="1236">
        <f t="shared" si="75"/>
        <v>44</v>
      </c>
      <c r="EA5" s="657">
        <f t="shared" si="76"/>
        <v>7.2045454545454541</v>
      </c>
      <c r="EB5" s="1234" t="str">
        <f t="shared" si="77"/>
        <v>7.20</v>
      </c>
      <c r="EC5" s="1230" t="str">
        <f t="shared" si="78"/>
        <v>Lên lớp</v>
      </c>
      <c r="ED5" s="113"/>
      <c r="EE5" s="706">
        <v>7.3</v>
      </c>
      <c r="EF5" s="420">
        <v>6</v>
      </c>
      <c r="EG5" s="420"/>
      <c r="EH5" s="6">
        <f t="shared" si="79"/>
        <v>6.5</v>
      </c>
      <c r="EI5" s="104">
        <f t="shared" si="80"/>
        <v>6.5</v>
      </c>
      <c r="EJ5" s="840" t="str">
        <f t="shared" si="81"/>
        <v>6.5</v>
      </c>
      <c r="EK5" s="12">
        <v>2</v>
      </c>
      <c r="EL5" s="110">
        <v>2</v>
      </c>
      <c r="EM5" s="706">
        <v>9</v>
      </c>
      <c r="EN5" s="699">
        <v>8</v>
      </c>
      <c r="EO5" s="699"/>
      <c r="EP5" s="6">
        <f t="shared" si="82"/>
        <v>8.4</v>
      </c>
      <c r="EQ5" s="104">
        <f t="shared" si="83"/>
        <v>8.4</v>
      </c>
      <c r="ER5" s="840" t="str">
        <f t="shared" si="84"/>
        <v>8.4</v>
      </c>
      <c r="ES5" s="12">
        <v>1</v>
      </c>
      <c r="ET5" s="110">
        <v>1</v>
      </c>
      <c r="EU5" s="848">
        <v>9</v>
      </c>
      <c r="EV5" s="699">
        <v>8</v>
      </c>
      <c r="EW5" s="699"/>
      <c r="EX5" s="6">
        <f t="shared" si="85"/>
        <v>8.4</v>
      </c>
      <c r="EY5" s="104">
        <f t="shared" si="86"/>
        <v>8.4</v>
      </c>
      <c r="EZ5" s="840" t="str">
        <f t="shared" si="87"/>
        <v>8.4</v>
      </c>
      <c r="FA5" s="12">
        <v>1</v>
      </c>
      <c r="FB5" s="110">
        <v>1</v>
      </c>
      <c r="FC5" s="706">
        <v>7.5</v>
      </c>
      <c r="FD5" s="699">
        <v>7</v>
      </c>
      <c r="FE5" s="699"/>
      <c r="FF5" s="6">
        <f t="shared" si="88"/>
        <v>7.2</v>
      </c>
      <c r="FG5" s="104">
        <f t="shared" si="89"/>
        <v>7.2</v>
      </c>
      <c r="FH5" s="840" t="str">
        <f t="shared" si="90"/>
        <v>7.2</v>
      </c>
      <c r="FI5" s="12">
        <v>3</v>
      </c>
      <c r="FJ5" s="110">
        <v>3</v>
      </c>
      <c r="FK5" s="706">
        <v>6.5</v>
      </c>
      <c r="FL5" s="420">
        <v>8</v>
      </c>
      <c r="FM5" s="420"/>
      <c r="FN5" s="6">
        <f t="shared" si="91"/>
        <v>7.4</v>
      </c>
      <c r="FO5" s="104">
        <f t="shared" si="92"/>
        <v>7.4</v>
      </c>
      <c r="FP5" s="840" t="str">
        <f t="shared" si="93"/>
        <v>7.4</v>
      </c>
      <c r="FQ5" s="12">
        <v>4</v>
      </c>
      <c r="FR5" s="110">
        <v>4</v>
      </c>
      <c r="FS5" s="706">
        <v>7.2</v>
      </c>
      <c r="FT5" s="699">
        <v>8</v>
      </c>
      <c r="FU5" s="699"/>
      <c r="FV5" s="6">
        <f t="shared" si="94"/>
        <v>7.7</v>
      </c>
      <c r="FW5" s="104">
        <f t="shared" si="95"/>
        <v>7.7</v>
      </c>
      <c r="FX5" s="840" t="str">
        <f t="shared" si="96"/>
        <v>7.7</v>
      </c>
      <c r="FY5" s="12">
        <v>5</v>
      </c>
      <c r="FZ5" s="110">
        <v>5</v>
      </c>
      <c r="GA5" s="120">
        <v>7.7</v>
      </c>
      <c r="GB5" s="273">
        <v>7</v>
      </c>
      <c r="GC5" s="20"/>
      <c r="GD5" s="6">
        <f t="shared" si="97"/>
        <v>7.3</v>
      </c>
      <c r="GE5" s="104">
        <f t="shared" si="98"/>
        <v>7.3</v>
      </c>
      <c r="GF5" s="840" t="str">
        <f t="shared" si="99"/>
        <v>7.3</v>
      </c>
      <c r="GG5" s="12">
        <v>3</v>
      </c>
      <c r="GH5" s="110">
        <v>3</v>
      </c>
      <c r="GI5" s="706">
        <v>6.1</v>
      </c>
      <c r="GJ5" s="420">
        <v>8</v>
      </c>
      <c r="GK5" s="420"/>
      <c r="GL5" s="6">
        <f t="shared" si="100"/>
        <v>7.2</v>
      </c>
      <c r="GM5" s="104">
        <f t="shared" si="101"/>
        <v>7.2</v>
      </c>
      <c r="GN5" s="840" t="str">
        <f t="shared" si="102"/>
        <v>7.2</v>
      </c>
      <c r="GO5" s="12">
        <v>5</v>
      </c>
      <c r="GP5" s="110">
        <v>5</v>
      </c>
      <c r="GQ5" s="706">
        <v>5.7</v>
      </c>
      <c r="GR5" s="420">
        <v>9</v>
      </c>
      <c r="GS5" s="420"/>
      <c r="GT5" s="6">
        <f t="shared" si="103"/>
        <v>7.7</v>
      </c>
      <c r="GU5" s="104">
        <f t="shared" si="104"/>
        <v>7.7</v>
      </c>
      <c r="GV5" s="840" t="str">
        <f t="shared" si="105"/>
        <v>7.7</v>
      </c>
      <c r="GW5" s="12">
        <v>6</v>
      </c>
      <c r="GX5" s="110">
        <v>6</v>
      </c>
      <c r="GY5" s="365">
        <f t="shared" si="37"/>
        <v>30</v>
      </c>
      <c r="GZ5" s="561">
        <f t="shared" si="38"/>
        <v>7.453333333333334</v>
      </c>
      <c r="HA5" s="561">
        <f t="shared" si="39"/>
        <v>7.453333333333334</v>
      </c>
      <c r="HB5" s="563" t="str">
        <f t="shared" si="106"/>
        <v>7.45</v>
      </c>
      <c r="HC5" s="943" t="str">
        <f t="shared" si="107"/>
        <v>Lên lớp</v>
      </c>
      <c r="HD5" s="945">
        <f t="shared" si="40"/>
        <v>30</v>
      </c>
      <c r="HE5" s="657">
        <f t="shared" si="41"/>
        <v>7.453333333333334</v>
      </c>
      <c r="HF5" s="656">
        <f t="shared" si="42"/>
        <v>74</v>
      </c>
      <c r="HG5" s="946">
        <f t="shared" si="43"/>
        <v>7.3054054054054056</v>
      </c>
      <c r="HH5" s="706">
        <v>5.3</v>
      </c>
      <c r="HI5" s="420">
        <v>9</v>
      </c>
      <c r="HJ5" s="420"/>
      <c r="HK5" s="6">
        <f t="shared" si="108"/>
        <v>7.5</v>
      </c>
      <c r="HL5" s="104">
        <f t="shared" si="109"/>
        <v>7.5</v>
      </c>
      <c r="HM5" s="840" t="str">
        <f t="shared" si="110"/>
        <v>7.5</v>
      </c>
      <c r="HN5" s="12">
        <v>3</v>
      </c>
      <c r="HO5" s="110">
        <v>3</v>
      </c>
      <c r="HP5" s="706">
        <v>6</v>
      </c>
      <c r="HQ5" s="420">
        <v>5</v>
      </c>
      <c r="HR5" s="11"/>
      <c r="HS5" s="6">
        <f t="shared" si="111"/>
        <v>5.4</v>
      </c>
      <c r="HT5" s="104">
        <f t="shared" si="112"/>
        <v>5.4</v>
      </c>
      <c r="HU5" s="840" t="str">
        <f t="shared" si="113"/>
        <v>5.4</v>
      </c>
      <c r="HV5" s="12">
        <v>4</v>
      </c>
      <c r="HW5" s="110">
        <v>4</v>
      </c>
      <c r="HX5" s="848">
        <v>6.8</v>
      </c>
      <c r="HY5" s="420">
        <v>7</v>
      </c>
      <c r="HZ5" s="420"/>
      <c r="IA5" s="6">
        <f t="shared" si="114"/>
        <v>6.9</v>
      </c>
      <c r="IB5" s="104">
        <f t="shared" si="115"/>
        <v>6.9</v>
      </c>
      <c r="IC5" s="840" t="str">
        <f t="shared" si="116"/>
        <v>6.9</v>
      </c>
      <c r="ID5" s="12">
        <v>3</v>
      </c>
      <c r="IE5" s="110">
        <v>3</v>
      </c>
      <c r="IF5" s="706">
        <v>7.5</v>
      </c>
      <c r="IG5" s="420">
        <v>4</v>
      </c>
      <c r="IH5" s="420"/>
      <c r="II5" s="6">
        <f t="shared" si="117"/>
        <v>5.4</v>
      </c>
      <c r="IJ5" s="104">
        <f t="shared" si="118"/>
        <v>5.4</v>
      </c>
      <c r="IK5" s="840" t="str">
        <f t="shared" si="119"/>
        <v>5.4</v>
      </c>
      <c r="IL5" s="12">
        <v>6</v>
      </c>
      <c r="IM5" s="110">
        <v>6</v>
      </c>
      <c r="IN5" s="706">
        <v>7</v>
      </c>
      <c r="IO5" s="420">
        <v>9</v>
      </c>
      <c r="IP5" s="420"/>
      <c r="IQ5" s="6">
        <f t="shared" si="120"/>
        <v>8.1999999999999993</v>
      </c>
      <c r="IR5" s="104">
        <f t="shared" si="121"/>
        <v>8.1999999999999993</v>
      </c>
      <c r="IS5" s="840" t="str">
        <f t="shared" si="122"/>
        <v>8.2</v>
      </c>
      <c r="IT5" s="12">
        <v>4</v>
      </c>
      <c r="IU5" s="110">
        <v>4</v>
      </c>
      <c r="IV5" s="706">
        <v>8.8000000000000007</v>
      </c>
      <c r="IW5" s="420">
        <v>7</v>
      </c>
      <c r="IX5" s="420"/>
      <c r="IY5" s="6">
        <f t="shared" si="123"/>
        <v>7.7</v>
      </c>
      <c r="IZ5" s="104">
        <f t="shared" si="124"/>
        <v>7.7</v>
      </c>
      <c r="JA5" s="840" t="str">
        <f t="shared" si="125"/>
        <v>7.7</v>
      </c>
      <c r="JB5" s="12">
        <v>3</v>
      </c>
      <c r="JC5" s="110">
        <v>3</v>
      </c>
      <c r="JD5" s="364">
        <f t="shared" si="126"/>
        <v>23</v>
      </c>
      <c r="JE5" s="544">
        <f t="shared" si="127"/>
        <v>6.6565217391304348</v>
      </c>
      <c r="JF5" s="544">
        <f t="shared" si="128"/>
        <v>6.6565217391304348</v>
      </c>
      <c r="JG5" s="549" t="str">
        <f t="shared" si="129"/>
        <v>6.66</v>
      </c>
      <c r="JH5" s="770" t="str">
        <f>IF(JF5&gt;=5,"Lên lớp",IF(JF5&gt;=4,"Điều chỉnh tiến độ học","Buộc thôi học"))</f>
        <v>Lên lớp</v>
      </c>
      <c r="JI5" s="812">
        <f t="shared" si="131"/>
        <v>23</v>
      </c>
      <c r="JJ5" s="1090">
        <f t="shared" si="132"/>
        <v>6.6565217391304348</v>
      </c>
      <c r="JK5" s="526">
        <f t="shared" si="44"/>
        <v>53</v>
      </c>
      <c r="JL5" s="544">
        <f t="shared" si="45"/>
        <v>7.1075471698113217</v>
      </c>
      <c r="JM5" s="544">
        <f t="shared" si="46"/>
        <v>7.1075471698113217</v>
      </c>
      <c r="JN5" s="549" t="str">
        <f t="shared" si="133"/>
        <v>7.11</v>
      </c>
      <c r="JO5" s="699" t="str">
        <f t="shared" si="134"/>
        <v>Khá</v>
      </c>
      <c r="JP5" s="1230" t="str">
        <f t="shared" si="135"/>
        <v>Lên lớp</v>
      </c>
      <c r="JQ5" s="1235">
        <f t="shared" si="47"/>
        <v>53</v>
      </c>
      <c r="JR5" s="551">
        <f t="shared" si="48"/>
        <v>7.1075471698113208</v>
      </c>
      <c r="JS5" s="1233" t="str">
        <f t="shared" si="136"/>
        <v>7.11</v>
      </c>
      <c r="JT5" s="1229" t="str">
        <f>IF(JR5&gt;=5,"Lên lớp",IF(JR5&gt;=4,"Điều chỉnh tiến độ học","Buộc thôi học"))</f>
        <v>Lên lớp</v>
      </c>
      <c r="JU5" s="936"/>
      <c r="JV5" s="1073">
        <f t="shared" si="49"/>
        <v>97</v>
      </c>
      <c r="JW5" s="1070">
        <f t="shared" si="50"/>
        <v>7.1515463917525777</v>
      </c>
      <c r="JX5" s="1071" t="str">
        <f t="shared" si="138"/>
        <v>7.15</v>
      </c>
      <c r="JY5" s="1076">
        <f t="shared" si="51"/>
        <v>97</v>
      </c>
      <c r="JZ5" s="1289">
        <f t="shared" si="52"/>
        <v>7.1515463917525777</v>
      </c>
      <c r="KA5" s="926">
        <v>5.3</v>
      </c>
      <c r="KB5" s="409">
        <v>5</v>
      </c>
      <c r="KC5" s="1290"/>
      <c r="KD5" s="6">
        <f t="shared" si="139"/>
        <v>5.0999999999999996</v>
      </c>
      <c r="KE5" s="104">
        <f t="shared" si="140"/>
        <v>5.0999999999999996</v>
      </c>
      <c r="KF5" s="840" t="str">
        <f t="shared" si="141"/>
        <v>5.1</v>
      </c>
      <c r="KG5" s="12">
        <v>2</v>
      </c>
      <c r="KH5" s="110">
        <v>2</v>
      </c>
      <c r="KI5" s="1522">
        <v>6.5</v>
      </c>
      <c r="KJ5" s="1328">
        <v>7</v>
      </c>
      <c r="KK5" s="1290"/>
      <c r="KL5" s="1328">
        <f t="shared" si="142"/>
        <v>6.8</v>
      </c>
      <c r="KM5" s="1329">
        <f t="shared" si="143"/>
        <v>6.8</v>
      </c>
      <c r="KN5" s="1330" t="str">
        <f t="shared" si="144"/>
        <v>6.8</v>
      </c>
      <c r="KO5" s="1331">
        <v>3</v>
      </c>
      <c r="KP5" s="110">
        <v>3</v>
      </c>
      <c r="KQ5" s="898">
        <v>7.4</v>
      </c>
      <c r="KR5" s="1290"/>
      <c r="KS5" s="1529">
        <f t="shared" si="145"/>
        <v>7.4</v>
      </c>
      <c r="KT5" s="1330" t="str">
        <f t="shared" si="146"/>
        <v>7.4</v>
      </c>
      <c r="KU5" s="1331">
        <v>5</v>
      </c>
      <c r="KV5" s="110">
        <v>5</v>
      </c>
      <c r="KW5" s="898">
        <v>6.4</v>
      </c>
      <c r="KX5" s="1435">
        <v>7</v>
      </c>
      <c r="KY5" s="1290"/>
      <c r="KZ5" s="1328">
        <f t="shared" si="147"/>
        <v>6.8</v>
      </c>
      <c r="LA5" s="1329">
        <f t="shared" si="148"/>
        <v>6.8</v>
      </c>
      <c r="LB5" s="1330" t="str">
        <f t="shared" si="149"/>
        <v>6.8</v>
      </c>
      <c r="LC5" s="1331">
        <v>5</v>
      </c>
      <c r="LD5" s="110">
        <v>5</v>
      </c>
      <c r="LE5" s="1102">
        <v>7</v>
      </c>
      <c r="LF5" s="882">
        <v>8</v>
      </c>
      <c r="LG5" s="1327"/>
      <c r="LH5" s="1328">
        <f t="shared" si="150"/>
        <v>7.6</v>
      </c>
      <c r="LI5" s="1329">
        <f t="shared" si="151"/>
        <v>7.6</v>
      </c>
      <c r="LJ5" s="1330" t="str">
        <f t="shared" si="152"/>
        <v>7.6</v>
      </c>
      <c r="LK5" s="1331">
        <v>1</v>
      </c>
      <c r="LL5" s="110">
        <v>1</v>
      </c>
      <c r="LM5" s="898">
        <v>6</v>
      </c>
      <c r="LN5" s="1435">
        <v>7</v>
      </c>
      <c r="LO5" s="1435"/>
      <c r="LP5" s="1328">
        <f t="shared" si="153"/>
        <v>6.6</v>
      </c>
      <c r="LQ5" s="1329">
        <f t="shared" si="154"/>
        <v>6.6</v>
      </c>
      <c r="LR5" s="1330" t="str">
        <f t="shared" si="155"/>
        <v>6.6</v>
      </c>
      <c r="LS5" s="1331">
        <v>4</v>
      </c>
      <c r="LT5" s="110">
        <v>4</v>
      </c>
      <c r="LU5" s="365">
        <f t="shared" si="156"/>
        <v>20</v>
      </c>
      <c r="LV5" s="561">
        <f t="shared" si="157"/>
        <v>6.7799999999999994</v>
      </c>
      <c r="LW5" s="561">
        <f t="shared" si="53"/>
        <v>6.7799999999999994</v>
      </c>
    </row>
    <row r="6" spans="1:337" ht="18.75" customHeight="1" x14ac:dyDescent="0.25">
      <c r="A6" s="33">
        <v>9</v>
      </c>
      <c r="B6" s="33" t="s">
        <v>957</v>
      </c>
      <c r="C6" s="100" t="s">
        <v>973</v>
      </c>
      <c r="D6" s="1493" t="s">
        <v>974</v>
      </c>
      <c r="E6" s="1494" t="s">
        <v>574</v>
      </c>
      <c r="F6" s="101"/>
      <c r="G6" s="101" t="s">
        <v>975</v>
      </c>
      <c r="H6" s="33" t="s">
        <v>34</v>
      </c>
      <c r="I6" s="122" t="s">
        <v>976</v>
      </c>
      <c r="J6" s="126">
        <v>6.3</v>
      </c>
      <c r="K6" s="1531" t="str">
        <f t="shared" si="54"/>
        <v>6.3</v>
      </c>
      <c r="L6" s="372">
        <v>6.7</v>
      </c>
      <c r="M6" s="1533" t="str">
        <f t="shared" si="55"/>
        <v>6.7</v>
      </c>
      <c r="N6" s="126">
        <v>8.3000000000000007</v>
      </c>
      <c r="O6" s="4">
        <v>9</v>
      </c>
      <c r="P6" s="5"/>
      <c r="Q6" s="6">
        <f t="shared" si="0"/>
        <v>8.6999999999999993</v>
      </c>
      <c r="R6" s="104">
        <f t="shared" si="1"/>
        <v>8.6999999999999993</v>
      </c>
      <c r="S6" s="840" t="str">
        <f t="shared" si="56"/>
        <v>8.7</v>
      </c>
      <c r="T6" s="12">
        <v>2</v>
      </c>
      <c r="U6" s="110">
        <v>2</v>
      </c>
      <c r="V6" s="130">
        <v>9.3000000000000007</v>
      </c>
      <c r="W6" s="4">
        <v>8</v>
      </c>
      <c r="X6" s="5"/>
      <c r="Y6" s="6">
        <f t="shared" si="2"/>
        <v>8.5</v>
      </c>
      <c r="Z6" s="104">
        <f t="shared" si="3"/>
        <v>8.5</v>
      </c>
      <c r="AA6" s="808" t="str">
        <f t="shared" si="57"/>
        <v>8.5</v>
      </c>
      <c r="AB6" s="12">
        <v>3</v>
      </c>
      <c r="AC6" s="110">
        <v>3</v>
      </c>
      <c r="AD6" s="130">
        <v>8.6999999999999993</v>
      </c>
      <c r="AE6" s="4">
        <v>8</v>
      </c>
      <c r="AF6" s="5"/>
      <c r="AG6" s="6">
        <f t="shared" si="4"/>
        <v>8.3000000000000007</v>
      </c>
      <c r="AH6" s="104">
        <f t="shared" si="5"/>
        <v>8.3000000000000007</v>
      </c>
      <c r="AI6" s="808" t="str">
        <f t="shared" si="58"/>
        <v>8.3</v>
      </c>
      <c r="AJ6" s="12">
        <v>3</v>
      </c>
      <c r="AK6" s="110">
        <v>3</v>
      </c>
      <c r="AL6" s="130">
        <v>7.8</v>
      </c>
      <c r="AM6" s="4">
        <v>6</v>
      </c>
      <c r="AN6" s="5"/>
      <c r="AO6" s="6">
        <f t="shared" si="6"/>
        <v>6.7</v>
      </c>
      <c r="AP6" s="104">
        <f t="shared" si="7"/>
        <v>6.7</v>
      </c>
      <c r="AQ6" s="808" t="str">
        <f t="shared" si="59"/>
        <v>6.7</v>
      </c>
      <c r="AR6" s="12">
        <v>4</v>
      </c>
      <c r="AS6" s="110">
        <v>4</v>
      </c>
      <c r="AT6" s="285">
        <v>8</v>
      </c>
      <c r="AU6" s="334">
        <v>9</v>
      </c>
      <c r="AV6" s="334"/>
      <c r="AW6" s="6">
        <f t="shared" si="8"/>
        <v>8.6</v>
      </c>
      <c r="AX6" s="104">
        <f t="shared" si="9"/>
        <v>8.6</v>
      </c>
      <c r="AY6" s="808" t="str">
        <f t="shared" si="60"/>
        <v>8.6</v>
      </c>
      <c r="AZ6" s="12">
        <v>3</v>
      </c>
      <c r="BA6" s="110">
        <v>3</v>
      </c>
      <c r="BB6" s="243">
        <v>7.6</v>
      </c>
      <c r="BC6" s="334">
        <v>7</v>
      </c>
      <c r="BD6" s="334"/>
      <c r="BE6" s="6">
        <f t="shared" si="10"/>
        <v>7.2</v>
      </c>
      <c r="BF6" s="104">
        <f t="shared" si="11"/>
        <v>7.2</v>
      </c>
      <c r="BG6" s="808" t="str">
        <f t="shared" si="61"/>
        <v>7.2</v>
      </c>
      <c r="BH6" s="12">
        <v>4</v>
      </c>
      <c r="BI6" s="110">
        <v>4</v>
      </c>
      <c r="BJ6" s="365">
        <f t="shared" si="12"/>
        <v>19</v>
      </c>
      <c r="BK6" s="375">
        <f t="shared" si="13"/>
        <v>7.852631578947368</v>
      </c>
      <c r="BL6" s="375">
        <f t="shared" si="14"/>
        <v>7.852631578947368</v>
      </c>
      <c r="BM6" s="377" t="str">
        <f t="shared" si="15"/>
        <v>7.85</v>
      </c>
      <c r="BN6" s="556" t="str">
        <f t="shared" si="62"/>
        <v>Lên lớp</v>
      </c>
      <c r="BO6" s="357">
        <f t="shared" si="16"/>
        <v>19</v>
      </c>
      <c r="BP6" s="358">
        <f t="shared" si="17"/>
        <v>7.852631578947368</v>
      </c>
      <c r="BQ6" s="243">
        <v>8</v>
      </c>
      <c r="BR6" s="244">
        <v>8</v>
      </c>
      <c r="BS6" s="244"/>
      <c r="BT6" s="6">
        <f t="shared" si="18"/>
        <v>8</v>
      </c>
      <c r="BU6" s="104">
        <f t="shared" si="19"/>
        <v>8</v>
      </c>
      <c r="BV6" s="808" t="str">
        <f t="shared" si="63"/>
        <v>8.0</v>
      </c>
      <c r="BW6" s="12">
        <v>2</v>
      </c>
      <c r="BX6" s="110">
        <v>2</v>
      </c>
      <c r="BY6" s="285">
        <v>7.7</v>
      </c>
      <c r="BZ6" s="519">
        <v>9</v>
      </c>
      <c r="CA6" s="244"/>
      <c r="CB6" s="6">
        <f t="shared" si="20"/>
        <v>8.5</v>
      </c>
      <c r="CC6" s="104">
        <f t="shared" si="21"/>
        <v>8.5</v>
      </c>
      <c r="CD6" s="808" t="str">
        <f t="shared" si="64"/>
        <v>8.5</v>
      </c>
      <c r="CE6" s="12">
        <v>6</v>
      </c>
      <c r="CF6" s="110">
        <v>6</v>
      </c>
      <c r="CG6" s="243">
        <v>8.4</v>
      </c>
      <c r="CH6" s="244">
        <v>10</v>
      </c>
      <c r="CI6" s="244"/>
      <c r="CJ6" s="6">
        <f t="shared" si="22"/>
        <v>9.4</v>
      </c>
      <c r="CK6" s="104">
        <f t="shared" si="23"/>
        <v>9.4</v>
      </c>
      <c r="CL6" s="808" t="str">
        <f t="shared" si="65"/>
        <v>9.4</v>
      </c>
      <c r="CM6" s="12">
        <v>4</v>
      </c>
      <c r="CN6" s="110">
        <v>4</v>
      </c>
      <c r="CO6" s="243">
        <v>8</v>
      </c>
      <c r="CP6" s="565">
        <v>8</v>
      </c>
      <c r="CQ6" s="244"/>
      <c r="CR6" s="6">
        <f t="shared" si="24"/>
        <v>8</v>
      </c>
      <c r="CS6" s="104">
        <f t="shared" si="25"/>
        <v>8</v>
      </c>
      <c r="CT6" s="808" t="str">
        <f t="shared" si="66"/>
        <v>8.0</v>
      </c>
      <c r="CU6" s="12">
        <v>6</v>
      </c>
      <c r="CV6" s="110">
        <v>6</v>
      </c>
      <c r="CW6" s="243">
        <v>7.7</v>
      </c>
      <c r="CX6" s="519">
        <v>9</v>
      </c>
      <c r="CY6" s="244"/>
      <c r="CZ6" s="6">
        <f t="shared" si="26"/>
        <v>8.5</v>
      </c>
      <c r="DA6" s="104">
        <f t="shared" si="27"/>
        <v>8.5</v>
      </c>
      <c r="DB6" s="808" t="str">
        <f t="shared" si="67"/>
        <v>8.5</v>
      </c>
      <c r="DC6" s="12">
        <v>3</v>
      </c>
      <c r="DD6" s="110">
        <v>3</v>
      </c>
      <c r="DE6" s="120">
        <v>8.8000000000000007</v>
      </c>
      <c r="DF6" s="244">
        <v>6</v>
      </c>
      <c r="DG6" s="244"/>
      <c r="DH6" s="6">
        <f t="shared" si="28"/>
        <v>7.1</v>
      </c>
      <c r="DI6" s="104">
        <f t="shared" si="29"/>
        <v>7.1</v>
      </c>
      <c r="DJ6" s="808" t="str">
        <f t="shared" si="68"/>
        <v>7.1</v>
      </c>
      <c r="DK6" s="12">
        <v>4</v>
      </c>
      <c r="DL6" s="110">
        <v>4</v>
      </c>
      <c r="DM6" s="365">
        <f t="shared" si="30"/>
        <v>25</v>
      </c>
      <c r="DN6" s="561">
        <f t="shared" si="31"/>
        <v>8.26</v>
      </c>
      <c r="DO6" s="561">
        <f t="shared" si="69"/>
        <v>8.26</v>
      </c>
      <c r="DP6" s="563" t="str">
        <f t="shared" si="32"/>
        <v>8.26</v>
      </c>
      <c r="DQ6" s="668" t="str">
        <f t="shared" si="70"/>
        <v>Lên lớp</v>
      </c>
      <c r="DR6" s="669">
        <f t="shared" si="33"/>
        <v>25</v>
      </c>
      <c r="DS6" s="657">
        <f t="shared" si="34"/>
        <v>8.26</v>
      </c>
      <c r="DT6" s="559">
        <f t="shared" si="71"/>
        <v>44</v>
      </c>
      <c r="DU6" s="561">
        <f t="shared" si="72"/>
        <v>8.084090909090909</v>
      </c>
      <c r="DV6" s="561">
        <f t="shared" si="35"/>
        <v>8.084090909090909</v>
      </c>
      <c r="DW6" s="563" t="str">
        <f t="shared" si="36"/>
        <v>8.08</v>
      </c>
      <c r="DX6" s="703" t="str">
        <f t="shared" si="73"/>
        <v>Giỏi</v>
      </c>
      <c r="DY6" s="1230" t="str">
        <f t="shared" si="74"/>
        <v>Lên lớp</v>
      </c>
      <c r="DZ6" s="1236">
        <f t="shared" si="75"/>
        <v>44</v>
      </c>
      <c r="EA6" s="657">
        <f t="shared" si="76"/>
        <v>8.084090909090909</v>
      </c>
      <c r="EB6" s="1234" t="str">
        <f t="shared" si="77"/>
        <v>8.08</v>
      </c>
      <c r="EC6" s="1230" t="str">
        <f t="shared" si="78"/>
        <v>Lên lớp</v>
      </c>
      <c r="ED6" s="113"/>
      <c r="EE6" s="706">
        <v>9.3000000000000007</v>
      </c>
      <c r="EF6" s="420">
        <v>8</v>
      </c>
      <c r="EG6" s="420"/>
      <c r="EH6" s="6">
        <f t="shared" si="79"/>
        <v>8.5</v>
      </c>
      <c r="EI6" s="104">
        <f t="shared" si="80"/>
        <v>8.5</v>
      </c>
      <c r="EJ6" s="840" t="str">
        <f t="shared" si="81"/>
        <v>8.5</v>
      </c>
      <c r="EK6" s="12">
        <v>2</v>
      </c>
      <c r="EL6" s="110">
        <v>2</v>
      </c>
      <c r="EM6" s="706">
        <v>9</v>
      </c>
      <c r="EN6" s="699">
        <v>8</v>
      </c>
      <c r="EO6" s="699"/>
      <c r="EP6" s="6">
        <f t="shared" si="82"/>
        <v>8.4</v>
      </c>
      <c r="EQ6" s="104">
        <f t="shared" si="83"/>
        <v>8.4</v>
      </c>
      <c r="ER6" s="840" t="str">
        <f t="shared" si="84"/>
        <v>8.4</v>
      </c>
      <c r="ES6" s="12">
        <v>1</v>
      </c>
      <c r="ET6" s="110">
        <v>1</v>
      </c>
      <c r="EU6" s="848">
        <v>8</v>
      </c>
      <c r="EV6" s="297">
        <v>7.5</v>
      </c>
      <c r="EW6" s="699"/>
      <c r="EX6" s="6">
        <f t="shared" si="85"/>
        <v>7.7</v>
      </c>
      <c r="EY6" s="104">
        <f t="shared" si="86"/>
        <v>7.7</v>
      </c>
      <c r="EZ6" s="840" t="str">
        <f t="shared" si="87"/>
        <v>7.7</v>
      </c>
      <c r="FA6" s="12">
        <v>1</v>
      </c>
      <c r="FB6" s="110">
        <v>1</v>
      </c>
      <c r="FC6" s="706">
        <v>7</v>
      </c>
      <c r="FD6" s="699">
        <v>7</v>
      </c>
      <c r="FE6" s="699"/>
      <c r="FF6" s="6">
        <f t="shared" si="88"/>
        <v>7</v>
      </c>
      <c r="FG6" s="104">
        <f t="shared" si="89"/>
        <v>7</v>
      </c>
      <c r="FH6" s="840" t="str">
        <f t="shared" si="90"/>
        <v>7.0</v>
      </c>
      <c r="FI6" s="12">
        <v>3</v>
      </c>
      <c r="FJ6" s="110">
        <v>3</v>
      </c>
      <c r="FK6" s="706">
        <v>8.1999999999999993</v>
      </c>
      <c r="FL6" s="420">
        <v>9</v>
      </c>
      <c r="FM6" s="420"/>
      <c r="FN6" s="6">
        <f t="shared" si="91"/>
        <v>8.6999999999999993</v>
      </c>
      <c r="FO6" s="104">
        <f t="shared" si="92"/>
        <v>8.6999999999999993</v>
      </c>
      <c r="FP6" s="840" t="str">
        <f t="shared" si="93"/>
        <v>8.7</v>
      </c>
      <c r="FQ6" s="12">
        <v>4</v>
      </c>
      <c r="FR6" s="110">
        <v>4</v>
      </c>
      <c r="FS6" s="706">
        <v>8.4</v>
      </c>
      <c r="FT6" s="699">
        <v>9</v>
      </c>
      <c r="FU6" s="699"/>
      <c r="FV6" s="6">
        <f t="shared" si="94"/>
        <v>8.8000000000000007</v>
      </c>
      <c r="FW6" s="104">
        <f t="shared" si="95"/>
        <v>8.8000000000000007</v>
      </c>
      <c r="FX6" s="840" t="str">
        <f t="shared" si="96"/>
        <v>8.8</v>
      </c>
      <c r="FY6" s="12">
        <v>5</v>
      </c>
      <c r="FZ6" s="110">
        <v>5</v>
      </c>
      <c r="GA6" s="120">
        <v>9</v>
      </c>
      <c r="GB6" s="273">
        <v>9</v>
      </c>
      <c r="GC6" s="20"/>
      <c r="GD6" s="6">
        <f t="shared" si="97"/>
        <v>9</v>
      </c>
      <c r="GE6" s="104">
        <f t="shared" si="98"/>
        <v>9</v>
      </c>
      <c r="GF6" s="840" t="str">
        <f t="shared" si="99"/>
        <v>9.0</v>
      </c>
      <c r="GG6" s="12">
        <v>3</v>
      </c>
      <c r="GH6" s="110">
        <v>3</v>
      </c>
      <c r="GI6" s="706">
        <v>7.9</v>
      </c>
      <c r="GJ6" s="420">
        <v>8</v>
      </c>
      <c r="GK6" s="420"/>
      <c r="GL6" s="6">
        <f t="shared" si="100"/>
        <v>8</v>
      </c>
      <c r="GM6" s="104">
        <f t="shared" si="101"/>
        <v>8</v>
      </c>
      <c r="GN6" s="840" t="str">
        <f t="shared" si="102"/>
        <v>8.0</v>
      </c>
      <c r="GO6" s="12">
        <v>5</v>
      </c>
      <c r="GP6" s="110">
        <v>5</v>
      </c>
      <c r="GQ6" s="706">
        <v>8.4</v>
      </c>
      <c r="GR6" s="882">
        <v>9</v>
      </c>
      <c r="GS6" s="420"/>
      <c r="GT6" s="6">
        <f t="shared" si="103"/>
        <v>8.8000000000000007</v>
      </c>
      <c r="GU6" s="104">
        <f t="shared" si="104"/>
        <v>8.8000000000000007</v>
      </c>
      <c r="GV6" s="840" t="str">
        <f t="shared" si="105"/>
        <v>8.8</v>
      </c>
      <c r="GW6" s="12">
        <v>6</v>
      </c>
      <c r="GX6" s="110">
        <v>6</v>
      </c>
      <c r="GY6" s="365">
        <f t="shared" si="37"/>
        <v>30</v>
      </c>
      <c r="GZ6" s="561">
        <f t="shared" si="38"/>
        <v>8.4233333333333338</v>
      </c>
      <c r="HA6" s="561">
        <f t="shared" si="39"/>
        <v>8.4233333333333338</v>
      </c>
      <c r="HB6" s="563" t="str">
        <f t="shared" si="106"/>
        <v>8.42</v>
      </c>
      <c r="HC6" s="943" t="str">
        <f t="shared" si="107"/>
        <v>Lên lớp</v>
      </c>
      <c r="HD6" s="945">
        <f t="shared" si="40"/>
        <v>30</v>
      </c>
      <c r="HE6" s="657">
        <f t="shared" si="41"/>
        <v>8.4233333333333338</v>
      </c>
      <c r="HF6" s="656">
        <f t="shared" si="42"/>
        <v>74</v>
      </c>
      <c r="HG6" s="946">
        <f t="shared" si="43"/>
        <v>8.2216216216216207</v>
      </c>
      <c r="HH6" s="706">
        <v>7.4</v>
      </c>
      <c r="HI6" s="420">
        <v>10</v>
      </c>
      <c r="HJ6" s="420"/>
      <c r="HK6" s="6">
        <f t="shared" si="108"/>
        <v>9</v>
      </c>
      <c r="HL6" s="104">
        <f t="shared" si="109"/>
        <v>9</v>
      </c>
      <c r="HM6" s="840" t="str">
        <f t="shared" si="110"/>
        <v>9.0</v>
      </c>
      <c r="HN6" s="12">
        <v>3</v>
      </c>
      <c r="HO6" s="110">
        <v>3</v>
      </c>
      <c r="HP6" s="706">
        <v>7.9</v>
      </c>
      <c r="HQ6" s="420">
        <v>8</v>
      </c>
      <c r="HR6" s="11"/>
      <c r="HS6" s="6">
        <f t="shared" si="111"/>
        <v>8</v>
      </c>
      <c r="HT6" s="104">
        <f t="shared" si="112"/>
        <v>8</v>
      </c>
      <c r="HU6" s="840" t="str">
        <f t="shared" si="113"/>
        <v>8.0</v>
      </c>
      <c r="HV6" s="12">
        <v>4</v>
      </c>
      <c r="HW6" s="110">
        <v>4</v>
      </c>
      <c r="HX6" s="848">
        <v>8.4</v>
      </c>
      <c r="HY6" s="420">
        <v>8</v>
      </c>
      <c r="HZ6" s="420"/>
      <c r="IA6" s="6">
        <f t="shared" si="114"/>
        <v>8.1999999999999993</v>
      </c>
      <c r="IB6" s="104">
        <f t="shared" si="115"/>
        <v>8.1999999999999993</v>
      </c>
      <c r="IC6" s="840" t="str">
        <f t="shared" si="116"/>
        <v>8.2</v>
      </c>
      <c r="ID6" s="12">
        <v>3</v>
      </c>
      <c r="IE6" s="110">
        <v>3</v>
      </c>
      <c r="IF6" s="706">
        <v>7.8</v>
      </c>
      <c r="IG6" s="420">
        <v>8</v>
      </c>
      <c r="IH6" s="420"/>
      <c r="II6" s="6">
        <f t="shared" si="117"/>
        <v>7.9</v>
      </c>
      <c r="IJ6" s="104">
        <f t="shared" si="118"/>
        <v>7.9</v>
      </c>
      <c r="IK6" s="840" t="str">
        <f t="shared" si="119"/>
        <v>7.9</v>
      </c>
      <c r="IL6" s="12">
        <v>6</v>
      </c>
      <c r="IM6" s="110">
        <v>6</v>
      </c>
      <c r="IN6" s="706">
        <v>7.5</v>
      </c>
      <c r="IO6" s="420">
        <v>10</v>
      </c>
      <c r="IP6" s="420"/>
      <c r="IQ6" s="6">
        <f t="shared" si="120"/>
        <v>9</v>
      </c>
      <c r="IR6" s="104">
        <f t="shared" si="121"/>
        <v>9</v>
      </c>
      <c r="IS6" s="840" t="str">
        <f t="shared" si="122"/>
        <v>9.0</v>
      </c>
      <c r="IT6" s="12">
        <v>4</v>
      </c>
      <c r="IU6" s="110">
        <v>4</v>
      </c>
      <c r="IV6" s="706">
        <v>9.1999999999999993</v>
      </c>
      <c r="IW6" s="420">
        <v>8</v>
      </c>
      <c r="IX6" s="420"/>
      <c r="IY6" s="6">
        <f t="shared" si="123"/>
        <v>8.5</v>
      </c>
      <c r="IZ6" s="104">
        <f t="shared" si="124"/>
        <v>8.5</v>
      </c>
      <c r="JA6" s="840" t="str">
        <f t="shared" si="125"/>
        <v>8.5</v>
      </c>
      <c r="JB6" s="12">
        <v>3</v>
      </c>
      <c r="JC6" s="110">
        <v>3</v>
      </c>
      <c r="JD6" s="364">
        <f t="shared" si="126"/>
        <v>23</v>
      </c>
      <c r="JE6" s="544">
        <f t="shared" si="127"/>
        <v>8.3695652173913047</v>
      </c>
      <c r="JF6" s="544">
        <f t="shared" si="128"/>
        <v>8.3695652173913047</v>
      </c>
      <c r="JG6" s="549" t="str">
        <f t="shared" si="129"/>
        <v>8.37</v>
      </c>
      <c r="JH6" s="770" t="str">
        <f t="shared" si="130"/>
        <v>Lên lớp</v>
      </c>
      <c r="JI6" s="812">
        <f t="shared" si="131"/>
        <v>23</v>
      </c>
      <c r="JJ6" s="1090">
        <f t="shared" si="132"/>
        <v>8.3695652173913047</v>
      </c>
      <c r="JK6" s="526">
        <f t="shared" si="44"/>
        <v>53</v>
      </c>
      <c r="JL6" s="544">
        <f t="shared" si="45"/>
        <v>8.4</v>
      </c>
      <c r="JM6" s="544">
        <f t="shared" si="46"/>
        <v>8.4</v>
      </c>
      <c r="JN6" s="549" t="str">
        <f t="shared" si="133"/>
        <v>8.40</v>
      </c>
      <c r="JO6" s="699" t="str">
        <f t="shared" si="134"/>
        <v>Giỏi</v>
      </c>
      <c r="JP6" s="1230" t="str">
        <f t="shared" si="135"/>
        <v>Lên lớp</v>
      </c>
      <c r="JQ6" s="1235">
        <f t="shared" si="47"/>
        <v>53</v>
      </c>
      <c r="JR6" s="551">
        <f t="shared" si="48"/>
        <v>8.4</v>
      </c>
      <c r="JS6" s="1233" t="str">
        <f t="shared" si="136"/>
        <v>8.40</v>
      </c>
      <c r="JT6" s="1230" t="str">
        <f t="shared" ref="JT6:JT13" si="158">IF(JR6&gt;=5,"Lên lớp",IF(JR6&gt;=4,"Điều chỉnh tiến độ học","Buộc thôi học"))</f>
        <v>Lên lớp</v>
      </c>
      <c r="JU6" s="936"/>
      <c r="JV6" s="1073">
        <f t="shared" si="49"/>
        <v>97</v>
      </c>
      <c r="JW6" s="1070">
        <f t="shared" si="50"/>
        <v>8.2567010309278359</v>
      </c>
      <c r="JX6" s="1071" t="str">
        <f t="shared" si="138"/>
        <v>8.26</v>
      </c>
      <c r="JY6" s="1076">
        <f t="shared" si="51"/>
        <v>97</v>
      </c>
      <c r="JZ6" s="1289">
        <f t="shared" si="52"/>
        <v>8.2567010309278359</v>
      </c>
      <c r="KA6" s="926">
        <v>8.4</v>
      </c>
      <c r="KB6" s="409">
        <v>8</v>
      </c>
      <c r="KC6" s="1290"/>
      <c r="KD6" s="6">
        <f t="shared" si="139"/>
        <v>8.1999999999999993</v>
      </c>
      <c r="KE6" s="104">
        <f t="shared" si="140"/>
        <v>8.1999999999999993</v>
      </c>
      <c r="KF6" s="840" t="str">
        <f t="shared" si="141"/>
        <v>8.2</v>
      </c>
      <c r="KG6" s="12">
        <v>2</v>
      </c>
      <c r="KH6" s="110">
        <v>2</v>
      </c>
      <c r="KI6" s="1522">
        <v>8.5</v>
      </c>
      <c r="KJ6" s="1328">
        <v>8.5</v>
      </c>
      <c r="KK6" s="1290"/>
      <c r="KL6" s="1328">
        <f t="shared" si="142"/>
        <v>8.5</v>
      </c>
      <c r="KM6" s="1329">
        <f t="shared" si="143"/>
        <v>8.5</v>
      </c>
      <c r="KN6" s="1330" t="str">
        <f t="shared" si="144"/>
        <v>8.5</v>
      </c>
      <c r="KO6" s="1331">
        <v>3</v>
      </c>
      <c r="KP6" s="110">
        <v>3</v>
      </c>
      <c r="KQ6" s="898">
        <v>7.2</v>
      </c>
      <c r="KR6" s="1290"/>
      <c r="KS6" s="1529">
        <f t="shared" si="145"/>
        <v>7.2</v>
      </c>
      <c r="KT6" s="1330" t="str">
        <f t="shared" si="146"/>
        <v>7.2</v>
      </c>
      <c r="KU6" s="1331">
        <v>5</v>
      </c>
      <c r="KV6" s="110">
        <v>5</v>
      </c>
      <c r="KW6" s="898">
        <v>9.4</v>
      </c>
      <c r="KX6" s="1435">
        <v>10</v>
      </c>
      <c r="KY6" s="1290"/>
      <c r="KZ6" s="1328">
        <f t="shared" si="147"/>
        <v>9.8000000000000007</v>
      </c>
      <c r="LA6" s="1329">
        <f t="shared" si="148"/>
        <v>9.8000000000000007</v>
      </c>
      <c r="LB6" s="1330" t="str">
        <f t="shared" si="149"/>
        <v>9.8</v>
      </c>
      <c r="LC6" s="1331">
        <v>5</v>
      </c>
      <c r="LD6" s="110">
        <v>5</v>
      </c>
      <c r="LE6" s="1102">
        <v>9</v>
      </c>
      <c r="LF6" s="882">
        <v>9</v>
      </c>
      <c r="LG6" s="1327"/>
      <c r="LH6" s="1328">
        <f t="shared" si="150"/>
        <v>9</v>
      </c>
      <c r="LI6" s="1329">
        <f t="shared" si="151"/>
        <v>9</v>
      </c>
      <c r="LJ6" s="1330" t="str">
        <f t="shared" si="152"/>
        <v>9.0</v>
      </c>
      <c r="LK6" s="1331">
        <v>1</v>
      </c>
      <c r="LL6" s="110">
        <v>1</v>
      </c>
      <c r="LM6" s="898">
        <v>8</v>
      </c>
      <c r="LN6" s="1435">
        <v>8</v>
      </c>
      <c r="LO6" s="1435"/>
      <c r="LP6" s="1328">
        <f t="shared" si="153"/>
        <v>8</v>
      </c>
      <c r="LQ6" s="1329">
        <f t="shared" si="154"/>
        <v>8</v>
      </c>
      <c r="LR6" s="1330" t="str">
        <f t="shared" si="155"/>
        <v>8.0</v>
      </c>
      <c r="LS6" s="1331">
        <v>4</v>
      </c>
      <c r="LT6" s="110">
        <v>4</v>
      </c>
      <c r="LU6" s="365">
        <f t="shared" si="156"/>
        <v>20</v>
      </c>
      <c r="LV6" s="561">
        <f t="shared" si="157"/>
        <v>8.3949999999999996</v>
      </c>
      <c r="LW6" s="561">
        <f t="shared" si="53"/>
        <v>8.3949999999999996</v>
      </c>
    </row>
    <row r="7" spans="1:337" ht="18.75" customHeight="1" x14ac:dyDescent="0.25">
      <c r="A7" s="33">
        <v>10</v>
      </c>
      <c r="B7" s="33" t="s">
        <v>957</v>
      </c>
      <c r="C7" s="100" t="s">
        <v>977</v>
      </c>
      <c r="D7" s="106" t="s">
        <v>978</v>
      </c>
      <c r="E7" s="108" t="s">
        <v>979</v>
      </c>
      <c r="F7" s="101"/>
      <c r="G7" s="101" t="s">
        <v>980</v>
      </c>
      <c r="H7" s="33" t="s">
        <v>28</v>
      </c>
      <c r="I7" s="122" t="s">
        <v>981</v>
      </c>
      <c r="J7" s="126">
        <v>5.3</v>
      </c>
      <c r="K7" s="1531" t="str">
        <f t="shared" si="54"/>
        <v>5.3</v>
      </c>
      <c r="L7" s="372">
        <v>7.9</v>
      </c>
      <c r="M7" s="1533" t="str">
        <f t="shared" si="55"/>
        <v>7.9</v>
      </c>
      <c r="N7" s="126">
        <v>8</v>
      </c>
      <c r="O7" s="4">
        <v>7</v>
      </c>
      <c r="P7" s="5"/>
      <c r="Q7" s="6">
        <f t="shared" si="0"/>
        <v>7.4</v>
      </c>
      <c r="R7" s="104">
        <f t="shared" si="1"/>
        <v>7.4</v>
      </c>
      <c r="S7" s="840" t="str">
        <f t="shared" si="56"/>
        <v>7.4</v>
      </c>
      <c r="T7" s="12">
        <v>2</v>
      </c>
      <c r="U7" s="110">
        <v>2</v>
      </c>
      <c r="V7" s="130">
        <v>9.3000000000000007</v>
      </c>
      <c r="W7" s="4">
        <v>8</v>
      </c>
      <c r="X7" s="5"/>
      <c r="Y7" s="6">
        <f t="shared" si="2"/>
        <v>8.5</v>
      </c>
      <c r="Z7" s="104">
        <f t="shared" si="3"/>
        <v>8.5</v>
      </c>
      <c r="AA7" s="808" t="str">
        <f t="shared" si="57"/>
        <v>8.5</v>
      </c>
      <c r="AB7" s="12">
        <v>3</v>
      </c>
      <c r="AC7" s="110">
        <v>3</v>
      </c>
      <c r="AD7" s="130">
        <v>8.5</v>
      </c>
      <c r="AE7" s="4">
        <v>7</v>
      </c>
      <c r="AF7" s="5"/>
      <c r="AG7" s="6">
        <f t="shared" si="4"/>
        <v>7.6</v>
      </c>
      <c r="AH7" s="104">
        <f t="shared" si="5"/>
        <v>7.6</v>
      </c>
      <c r="AI7" s="808" t="str">
        <f t="shared" si="58"/>
        <v>7.6</v>
      </c>
      <c r="AJ7" s="12">
        <v>3</v>
      </c>
      <c r="AK7" s="110">
        <v>3</v>
      </c>
      <c r="AL7" s="130">
        <v>7.7</v>
      </c>
      <c r="AM7" s="4">
        <v>8</v>
      </c>
      <c r="AN7" s="5"/>
      <c r="AO7" s="6">
        <f t="shared" si="6"/>
        <v>7.9</v>
      </c>
      <c r="AP7" s="104">
        <f t="shared" si="7"/>
        <v>7.9</v>
      </c>
      <c r="AQ7" s="808" t="str">
        <f t="shared" si="59"/>
        <v>7.9</v>
      </c>
      <c r="AR7" s="12">
        <v>4</v>
      </c>
      <c r="AS7" s="110">
        <v>4</v>
      </c>
      <c r="AT7" s="285">
        <v>8</v>
      </c>
      <c r="AU7" s="334">
        <v>9</v>
      </c>
      <c r="AV7" s="334"/>
      <c r="AW7" s="6">
        <f t="shared" si="8"/>
        <v>8.6</v>
      </c>
      <c r="AX7" s="104">
        <f t="shared" si="9"/>
        <v>8.6</v>
      </c>
      <c r="AY7" s="808" t="str">
        <f t="shared" si="60"/>
        <v>8.6</v>
      </c>
      <c r="AZ7" s="12">
        <v>3</v>
      </c>
      <c r="BA7" s="110">
        <v>3</v>
      </c>
      <c r="BB7" s="243">
        <v>8.1999999999999993</v>
      </c>
      <c r="BC7" s="334">
        <v>6</v>
      </c>
      <c r="BD7" s="334"/>
      <c r="BE7" s="6">
        <f t="shared" si="10"/>
        <v>6.9</v>
      </c>
      <c r="BF7" s="104">
        <f t="shared" si="11"/>
        <v>6.9</v>
      </c>
      <c r="BG7" s="808" t="str">
        <f t="shared" si="61"/>
        <v>6.9</v>
      </c>
      <c r="BH7" s="12">
        <v>4</v>
      </c>
      <c r="BI7" s="110">
        <v>4</v>
      </c>
      <c r="BJ7" s="365">
        <f t="shared" si="12"/>
        <v>19</v>
      </c>
      <c r="BK7" s="375">
        <f t="shared" si="13"/>
        <v>7.7947368421052632</v>
      </c>
      <c r="BL7" s="375">
        <f t="shared" si="14"/>
        <v>7.7947368421052632</v>
      </c>
      <c r="BM7" s="377" t="str">
        <f t="shared" si="15"/>
        <v>7.79</v>
      </c>
      <c r="BN7" s="556" t="str">
        <f t="shared" si="62"/>
        <v>Lên lớp</v>
      </c>
      <c r="BO7" s="357">
        <f t="shared" si="16"/>
        <v>19</v>
      </c>
      <c r="BP7" s="358">
        <f t="shared" si="17"/>
        <v>7.7947368421052632</v>
      </c>
      <c r="BQ7" s="243">
        <v>8.3000000000000007</v>
      </c>
      <c r="BR7" s="244">
        <v>9</v>
      </c>
      <c r="BS7" s="244"/>
      <c r="BT7" s="6">
        <f t="shared" si="18"/>
        <v>8.6999999999999993</v>
      </c>
      <c r="BU7" s="104">
        <f t="shared" si="19"/>
        <v>8.6999999999999993</v>
      </c>
      <c r="BV7" s="808" t="str">
        <f t="shared" si="63"/>
        <v>8.7</v>
      </c>
      <c r="BW7" s="12">
        <v>2</v>
      </c>
      <c r="BX7" s="110">
        <v>2</v>
      </c>
      <c r="BY7" s="285">
        <v>7.1</v>
      </c>
      <c r="BZ7" s="244">
        <v>8</v>
      </c>
      <c r="CA7" s="244"/>
      <c r="CB7" s="6">
        <f t="shared" si="20"/>
        <v>7.6</v>
      </c>
      <c r="CC7" s="104">
        <f t="shared" si="21"/>
        <v>7.6</v>
      </c>
      <c r="CD7" s="808" t="str">
        <f t="shared" si="64"/>
        <v>7.6</v>
      </c>
      <c r="CE7" s="12">
        <v>6</v>
      </c>
      <c r="CF7" s="110">
        <v>6</v>
      </c>
      <c r="CG7" s="243">
        <v>9</v>
      </c>
      <c r="CH7" s="244">
        <v>10</v>
      </c>
      <c r="CI7" s="244"/>
      <c r="CJ7" s="6">
        <f t="shared" si="22"/>
        <v>9.6</v>
      </c>
      <c r="CK7" s="104">
        <f t="shared" si="23"/>
        <v>9.6</v>
      </c>
      <c r="CL7" s="808" t="str">
        <f t="shared" si="65"/>
        <v>9.6</v>
      </c>
      <c r="CM7" s="12">
        <v>4</v>
      </c>
      <c r="CN7" s="110">
        <v>4</v>
      </c>
      <c r="CO7" s="243">
        <v>7.3</v>
      </c>
      <c r="CP7" s="344">
        <v>6</v>
      </c>
      <c r="CQ7" s="244"/>
      <c r="CR7" s="6">
        <f t="shared" si="24"/>
        <v>6.5</v>
      </c>
      <c r="CS7" s="104">
        <f t="shared" si="25"/>
        <v>6.5</v>
      </c>
      <c r="CT7" s="808" t="str">
        <f t="shared" si="66"/>
        <v>6.5</v>
      </c>
      <c r="CU7" s="12">
        <v>6</v>
      </c>
      <c r="CV7" s="110">
        <v>6</v>
      </c>
      <c r="CW7" s="243">
        <v>6.7</v>
      </c>
      <c r="CX7" s="244">
        <v>9</v>
      </c>
      <c r="CY7" s="244"/>
      <c r="CZ7" s="6">
        <f t="shared" si="26"/>
        <v>8.1</v>
      </c>
      <c r="DA7" s="104">
        <f t="shared" si="27"/>
        <v>8.1</v>
      </c>
      <c r="DB7" s="808" t="str">
        <f t="shared" si="67"/>
        <v>8.1</v>
      </c>
      <c r="DC7" s="12">
        <v>3</v>
      </c>
      <c r="DD7" s="110">
        <v>3</v>
      </c>
      <c r="DE7" s="120">
        <v>7.3</v>
      </c>
      <c r="DF7" s="244">
        <v>9</v>
      </c>
      <c r="DG7" s="244"/>
      <c r="DH7" s="6">
        <f t="shared" si="28"/>
        <v>8.3000000000000007</v>
      </c>
      <c r="DI7" s="104">
        <f t="shared" si="29"/>
        <v>8.3000000000000007</v>
      </c>
      <c r="DJ7" s="808" t="str">
        <f t="shared" si="68"/>
        <v>8.3</v>
      </c>
      <c r="DK7" s="12">
        <v>4</v>
      </c>
      <c r="DL7" s="110">
        <v>4</v>
      </c>
      <c r="DM7" s="365">
        <f t="shared" si="30"/>
        <v>25</v>
      </c>
      <c r="DN7" s="561">
        <f t="shared" si="31"/>
        <v>7.9159999999999995</v>
      </c>
      <c r="DO7" s="561">
        <f t="shared" si="69"/>
        <v>7.9159999999999995</v>
      </c>
      <c r="DP7" s="563" t="str">
        <f t="shared" si="32"/>
        <v>7.92</v>
      </c>
      <c r="DQ7" s="668" t="str">
        <f t="shared" si="70"/>
        <v>Lên lớp</v>
      </c>
      <c r="DR7" s="669">
        <f t="shared" si="33"/>
        <v>25</v>
      </c>
      <c r="DS7" s="657">
        <f t="shared" si="34"/>
        <v>7.9159999999999995</v>
      </c>
      <c r="DT7" s="559">
        <f t="shared" si="71"/>
        <v>44</v>
      </c>
      <c r="DU7" s="561">
        <f t="shared" si="72"/>
        <v>7.8636363636363633</v>
      </c>
      <c r="DV7" s="561">
        <f t="shared" si="35"/>
        <v>7.8636363636363633</v>
      </c>
      <c r="DW7" s="563" t="str">
        <f t="shared" si="36"/>
        <v>7.86</v>
      </c>
      <c r="DX7" s="699" t="str">
        <f t="shared" si="73"/>
        <v>Khá</v>
      </c>
      <c r="DY7" s="1230" t="str">
        <f t="shared" si="74"/>
        <v>Lên lớp</v>
      </c>
      <c r="DZ7" s="1236">
        <f t="shared" si="75"/>
        <v>44</v>
      </c>
      <c r="EA7" s="657">
        <f t="shared" si="76"/>
        <v>7.8636363636363651</v>
      </c>
      <c r="EB7" s="1234" t="str">
        <f t="shared" si="77"/>
        <v>7.86</v>
      </c>
      <c r="EC7" s="1230" t="str">
        <f t="shared" si="78"/>
        <v>Lên lớp</v>
      </c>
      <c r="ED7" s="113"/>
      <c r="EE7" s="706">
        <v>8</v>
      </c>
      <c r="EF7" s="420">
        <v>7</v>
      </c>
      <c r="EG7" s="420"/>
      <c r="EH7" s="6">
        <f t="shared" si="79"/>
        <v>7.4</v>
      </c>
      <c r="EI7" s="104">
        <f t="shared" si="80"/>
        <v>7.4</v>
      </c>
      <c r="EJ7" s="840" t="str">
        <f t="shared" si="81"/>
        <v>7.4</v>
      </c>
      <c r="EK7" s="12">
        <v>2</v>
      </c>
      <c r="EL7" s="110">
        <v>2</v>
      </c>
      <c r="EM7" s="706">
        <v>9</v>
      </c>
      <c r="EN7" s="699">
        <v>9</v>
      </c>
      <c r="EO7" s="699"/>
      <c r="EP7" s="6">
        <f t="shared" si="82"/>
        <v>9</v>
      </c>
      <c r="EQ7" s="104">
        <f t="shared" si="83"/>
        <v>9</v>
      </c>
      <c r="ER7" s="840" t="str">
        <f t="shared" si="84"/>
        <v>9.0</v>
      </c>
      <c r="ES7" s="12">
        <v>1</v>
      </c>
      <c r="ET7" s="110">
        <v>1</v>
      </c>
      <c r="EU7" s="848">
        <v>9</v>
      </c>
      <c r="EV7" s="699">
        <v>9</v>
      </c>
      <c r="EW7" s="699"/>
      <c r="EX7" s="6">
        <f t="shared" si="85"/>
        <v>9</v>
      </c>
      <c r="EY7" s="104">
        <f t="shared" si="86"/>
        <v>9</v>
      </c>
      <c r="EZ7" s="840" t="str">
        <f t="shared" si="87"/>
        <v>9.0</v>
      </c>
      <c r="FA7" s="12">
        <v>1</v>
      </c>
      <c r="FB7" s="110">
        <v>1</v>
      </c>
      <c r="FC7" s="706">
        <v>6.5</v>
      </c>
      <c r="FD7" s="699">
        <v>7</v>
      </c>
      <c r="FE7" s="699"/>
      <c r="FF7" s="6">
        <f t="shared" si="88"/>
        <v>6.8</v>
      </c>
      <c r="FG7" s="104">
        <f t="shared" si="89"/>
        <v>6.8</v>
      </c>
      <c r="FH7" s="840" t="str">
        <f t="shared" si="90"/>
        <v>6.8</v>
      </c>
      <c r="FI7" s="12">
        <v>3</v>
      </c>
      <c r="FJ7" s="110">
        <v>3</v>
      </c>
      <c r="FK7" s="706">
        <v>8.1999999999999993</v>
      </c>
      <c r="FL7" s="420">
        <v>8</v>
      </c>
      <c r="FM7" s="420"/>
      <c r="FN7" s="6">
        <f t="shared" si="91"/>
        <v>8.1</v>
      </c>
      <c r="FO7" s="104">
        <f t="shared" si="92"/>
        <v>8.1</v>
      </c>
      <c r="FP7" s="840" t="str">
        <f t="shared" si="93"/>
        <v>8.1</v>
      </c>
      <c r="FQ7" s="12">
        <v>4</v>
      </c>
      <c r="FR7" s="110">
        <v>4</v>
      </c>
      <c r="FS7" s="706">
        <v>7.6</v>
      </c>
      <c r="FT7" s="699">
        <v>8</v>
      </c>
      <c r="FU7" s="699"/>
      <c r="FV7" s="6">
        <f t="shared" si="94"/>
        <v>7.8</v>
      </c>
      <c r="FW7" s="104">
        <f t="shared" si="95"/>
        <v>7.8</v>
      </c>
      <c r="FX7" s="840" t="str">
        <f t="shared" si="96"/>
        <v>7.8</v>
      </c>
      <c r="FY7" s="12">
        <v>5</v>
      </c>
      <c r="FZ7" s="110">
        <v>5</v>
      </c>
      <c r="GA7" s="120">
        <v>8.4</v>
      </c>
      <c r="GB7" s="273">
        <v>9</v>
      </c>
      <c r="GC7" s="20"/>
      <c r="GD7" s="6">
        <f t="shared" si="97"/>
        <v>8.8000000000000007</v>
      </c>
      <c r="GE7" s="104">
        <f t="shared" si="98"/>
        <v>8.8000000000000007</v>
      </c>
      <c r="GF7" s="840" t="str">
        <f t="shared" si="99"/>
        <v>8.8</v>
      </c>
      <c r="GG7" s="12">
        <v>3</v>
      </c>
      <c r="GH7" s="110">
        <v>3</v>
      </c>
      <c r="GI7" s="706">
        <v>8.1</v>
      </c>
      <c r="GJ7" s="420">
        <v>7</v>
      </c>
      <c r="GK7" s="420"/>
      <c r="GL7" s="6">
        <f t="shared" si="100"/>
        <v>7.4</v>
      </c>
      <c r="GM7" s="104">
        <f t="shared" si="101"/>
        <v>7.4</v>
      </c>
      <c r="GN7" s="840" t="str">
        <f t="shared" si="102"/>
        <v>7.4</v>
      </c>
      <c r="GO7" s="12">
        <v>5</v>
      </c>
      <c r="GP7" s="110">
        <v>5</v>
      </c>
      <c r="GQ7" s="706">
        <v>7.9</v>
      </c>
      <c r="GR7" s="420">
        <v>9</v>
      </c>
      <c r="GS7" s="420"/>
      <c r="GT7" s="6">
        <f t="shared" si="103"/>
        <v>8.6</v>
      </c>
      <c r="GU7" s="104">
        <f t="shared" si="104"/>
        <v>8.6</v>
      </c>
      <c r="GV7" s="840" t="str">
        <f t="shared" si="105"/>
        <v>8.6</v>
      </c>
      <c r="GW7" s="12">
        <v>6</v>
      </c>
      <c r="GX7" s="110">
        <v>6</v>
      </c>
      <c r="GY7" s="365">
        <f t="shared" si="37"/>
        <v>30</v>
      </c>
      <c r="GZ7" s="561">
        <f t="shared" si="38"/>
        <v>7.9866666666666664</v>
      </c>
      <c r="HA7" s="561">
        <f t="shared" si="39"/>
        <v>7.9866666666666664</v>
      </c>
      <c r="HB7" s="563" t="str">
        <f t="shared" si="106"/>
        <v>7.99</v>
      </c>
      <c r="HC7" s="943" t="str">
        <f t="shared" si="107"/>
        <v>Lên lớp</v>
      </c>
      <c r="HD7" s="945">
        <f t="shared" si="40"/>
        <v>30</v>
      </c>
      <c r="HE7" s="657">
        <f t="shared" si="41"/>
        <v>7.9866666666666664</v>
      </c>
      <c r="HF7" s="656">
        <f t="shared" si="42"/>
        <v>74</v>
      </c>
      <c r="HG7" s="946">
        <f t="shared" si="43"/>
        <v>7.9135135135135135</v>
      </c>
      <c r="HH7" s="706">
        <v>6</v>
      </c>
      <c r="HI7" s="420">
        <v>10</v>
      </c>
      <c r="HJ7" s="420"/>
      <c r="HK7" s="6">
        <f t="shared" si="108"/>
        <v>8.4</v>
      </c>
      <c r="HL7" s="104">
        <f t="shared" si="109"/>
        <v>8.4</v>
      </c>
      <c r="HM7" s="840" t="str">
        <f t="shared" si="110"/>
        <v>8.4</v>
      </c>
      <c r="HN7" s="12">
        <v>3</v>
      </c>
      <c r="HO7" s="110">
        <v>3</v>
      </c>
      <c r="HP7" s="706">
        <v>6.5</v>
      </c>
      <c r="HQ7" s="420">
        <v>6</v>
      </c>
      <c r="HR7" s="11"/>
      <c r="HS7" s="6">
        <f t="shared" si="111"/>
        <v>6.2</v>
      </c>
      <c r="HT7" s="104">
        <f t="shared" si="112"/>
        <v>6.2</v>
      </c>
      <c r="HU7" s="840" t="str">
        <f t="shared" si="113"/>
        <v>6.2</v>
      </c>
      <c r="HV7" s="12">
        <v>4</v>
      </c>
      <c r="HW7" s="110">
        <v>4</v>
      </c>
      <c r="HX7" s="848">
        <v>7.4</v>
      </c>
      <c r="HY7" s="420">
        <v>8</v>
      </c>
      <c r="HZ7" s="420"/>
      <c r="IA7" s="6">
        <f t="shared" si="114"/>
        <v>7.8</v>
      </c>
      <c r="IB7" s="104">
        <f t="shared" si="115"/>
        <v>7.8</v>
      </c>
      <c r="IC7" s="840" t="str">
        <f t="shared" si="116"/>
        <v>7.8</v>
      </c>
      <c r="ID7" s="12">
        <v>3</v>
      </c>
      <c r="IE7" s="110">
        <v>3</v>
      </c>
      <c r="IF7" s="706">
        <v>7</v>
      </c>
      <c r="IG7" s="420">
        <v>7</v>
      </c>
      <c r="IH7" s="420"/>
      <c r="II7" s="6">
        <f t="shared" si="117"/>
        <v>7</v>
      </c>
      <c r="IJ7" s="104">
        <f t="shared" si="118"/>
        <v>7</v>
      </c>
      <c r="IK7" s="840" t="str">
        <f t="shared" si="119"/>
        <v>7.0</v>
      </c>
      <c r="IL7" s="12">
        <v>6</v>
      </c>
      <c r="IM7" s="110">
        <v>6</v>
      </c>
      <c r="IN7" s="706">
        <v>7.2</v>
      </c>
      <c r="IO7" s="420">
        <v>9</v>
      </c>
      <c r="IP7" s="420"/>
      <c r="IQ7" s="6">
        <f t="shared" si="120"/>
        <v>8.3000000000000007</v>
      </c>
      <c r="IR7" s="104">
        <f t="shared" si="121"/>
        <v>8.3000000000000007</v>
      </c>
      <c r="IS7" s="840" t="str">
        <f t="shared" si="122"/>
        <v>8.3</v>
      </c>
      <c r="IT7" s="12">
        <v>4</v>
      </c>
      <c r="IU7" s="110">
        <v>4</v>
      </c>
      <c r="IV7" s="706">
        <v>8.8000000000000007</v>
      </c>
      <c r="IW7" s="420">
        <v>7</v>
      </c>
      <c r="IX7" s="420"/>
      <c r="IY7" s="6">
        <f t="shared" si="123"/>
        <v>7.7</v>
      </c>
      <c r="IZ7" s="104">
        <f t="shared" si="124"/>
        <v>7.7</v>
      </c>
      <c r="JA7" s="840" t="str">
        <f t="shared" si="125"/>
        <v>7.7</v>
      </c>
      <c r="JB7" s="12">
        <v>3</v>
      </c>
      <c r="JC7" s="110">
        <v>3</v>
      </c>
      <c r="JD7" s="364">
        <f t="shared" si="126"/>
        <v>23</v>
      </c>
      <c r="JE7" s="544">
        <f t="shared" si="127"/>
        <v>7.4652173913043489</v>
      </c>
      <c r="JF7" s="544">
        <f t="shared" si="128"/>
        <v>7.4652173913043489</v>
      </c>
      <c r="JG7" s="549" t="str">
        <f t="shared" si="129"/>
        <v>7.47</v>
      </c>
      <c r="JH7" s="770" t="str">
        <f t="shared" si="130"/>
        <v>Lên lớp</v>
      </c>
      <c r="JI7" s="812">
        <f t="shared" si="131"/>
        <v>23</v>
      </c>
      <c r="JJ7" s="1090">
        <f t="shared" si="132"/>
        <v>7.4652173913043489</v>
      </c>
      <c r="JK7" s="526">
        <f t="shared" si="44"/>
        <v>53</v>
      </c>
      <c r="JL7" s="544">
        <f t="shared" si="45"/>
        <v>7.7603773584905662</v>
      </c>
      <c r="JM7" s="544">
        <f t="shared" si="46"/>
        <v>7.7603773584905662</v>
      </c>
      <c r="JN7" s="549" t="str">
        <f t="shared" si="133"/>
        <v>7.76</v>
      </c>
      <c r="JO7" s="699" t="str">
        <f t="shared" si="134"/>
        <v>Khá</v>
      </c>
      <c r="JP7" s="1230" t="str">
        <f t="shared" si="135"/>
        <v>Lên lớp</v>
      </c>
      <c r="JQ7" s="1235">
        <f t="shared" si="47"/>
        <v>53</v>
      </c>
      <c r="JR7" s="551">
        <f t="shared" si="48"/>
        <v>7.7603773584905662</v>
      </c>
      <c r="JS7" s="1233" t="str">
        <f t="shared" si="136"/>
        <v>7.76</v>
      </c>
      <c r="JT7" s="1230" t="str">
        <f t="shared" si="158"/>
        <v>Lên lớp</v>
      </c>
      <c r="JU7" s="936"/>
      <c r="JV7" s="1073">
        <f t="shared" si="49"/>
        <v>97</v>
      </c>
      <c r="JW7" s="1070">
        <f t="shared" si="50"/>
        <v>7.8072164948453615</v>
      </c>
      <c r="JX7" s="1071" t="str">
        <f t="shared" si="138"/>
        <v>7.81</v>
      </c>
      <c r="JY7" s="1076">
        <f t="shared" si="51"/>
        <v>97</v>
      </c>
      <c r="JZ7" s="1289">
        <f t="shared" si="52"/>
        <v>7.8072164948453615</v>
      </c>
      <c r="KA7" s="926">
        <v>6.7</v>
      </c>
      <c r="KB7" s="409">
        <v>7</v>
      </c>
      <c r="KC7" s="1290"/>
      <c r="KD7" s="6">
        <f t="shared" si="139"/>
        <v>6.9</v>
      </c>
      <c r="KE7" s="104">
        <f t="shared" si="140"/>
        <v>6.9</v>
      </c>
      <c r="KF7" s="840" t="str">
        <f t="shared" si="141"/>
        <v>6.9</v>
      </c>
      <c r="KG7" s="12">
        <v>2</v>
      </c>
      <c r="KH7" s="110">
        <v>2</v>
      </c>
      <c r="KI7" s="1522">
        <v>6.5</v>
      </c>
      <c r="KJ7" s="1328">
        <v>7</v>
      </c>
      <c r="KK7" s="1290"/>
      <c r="KL7" s="1328">
        <f t="shared" si="142"/>
        <v>6.8</v>
      </c>
      <c r="KM7" s="1329">
        <f t="shared" si="143"/>
        <v>6.8</v>
      </c>
      <c r="KN7" s="1330" t="str">
        <f t="shared" si="144"/>
        <v>6.8</v>
      </c>
      <c r="KO7" s="1331">
        <v>3</v>
      </c>
      <c r="KP7" s="110">
        <v>3</v>
      </c>
      <c r="KQ7" s="898">
        <v>7.1</v>
      </c>
      <c r="KR7" s="1290"/>
      <c r="KS7" s="1529">
        <f t="shared" si="145"/>
        <v>7.1</v>
      </c>
      <c r="KT7" s="1330" t="str">
        <f t="shared" si="146"/>
        <v>7.1</v>
      </c>
      <c r="KU7" s="1331">
        <v>5</v>
      </c>
      <c r="KV7" s="110">
        <v>5</v>
      </c>
      <c r="KW7" s="898">
        <v>7.5</v>
      </c>
      <c r="KX7" s="1435">
        <v>8</v>
      </c>
      <c r="KY7" s="1290"/>
      <c r="KZ7" s="1328">
        <f t="shared" si="147"/>
        <v>7.8</v>
      </c>
      <c r="LA7" s="1329">
        <f t="shared" si="148"/>
        <v>7.8</v>
      </c>
      <c r="LB7" s="1330" t="str">
        <f t="shared" si="149"/>
        <v>7.8</v>
      </c>
      <c r="LC7" s="1331">
        <v>5</v>
      </c>
      <c r="LD7" s="110">
        <v>5</v>
      </c>
      <c r="LE7" s="1102">
        <v>8</v>
      </c>
      <c r="LF7" s="882">
        <v>9</v>
      </c>
      <c r="LG7" s="1327"/>
      <c r="LH7" s="1328">
        <f t="shared" si="150"/>
        <v>8.6</v>
      </c>
      <c r="LI7" s="1329">
        <f t="shared" si="151"/>
        <v>8.6</v>
      </c>
      <c r="LJ7" s="1330" t="str">
        <f t="shared" si="152"/>
        <v>8.6</v>
      </c>
      <c r="LK7" s="1331">
        <v>1</v>
      </c>
      <c r="LL7" s="110">
        <v>1</v>
      </c>
      <c r="LM7" s="898">
        <v>7</v>
      </c>
      <c r="LN7" s="1435">
        <v>7</v>
      </c>
      <c r="LO7" s="1435"/>
      <c r="LP7" s="1328">
        <f t="shared" si="153"/>
        <v>7</v>
      </c>
      <c r="LQ7" s="1329">
        <f t="shared" si="154"/>
        <v>7</v>
      </c>
      <c r="LR7" s="1330" t="str">
        <f t="shared" si="155"/>
        <v>7.0</v>
      </c>
      <c r="LS7" s="1331">
        <v>4</v>
      </c>
      <c r="LT7" s="110">
        <v>4</v>
      </c>
      <c r="LU7" s="365">
        <f t="shared" si="156"/>
        <v>20</v>
      </c>
      <c r="LV7" s="561">
        <f t="shared" si="157"/>
        <v>7.2650000000000006</v>
      </c>
      <c r="LW7" s="561">
        <f t="shared" si="53"/>
        <v>7.2650000000000006</v>
      </c>
    </row>
    <row r="8" spans="1:337" ht="18.75" customHeight="1" x14ac:dyDescent="0.25">
      <c r="A8" s="33">
        <v>13</v>
      </c>
      <c r="B8" s="33" t="s">
        <v>957</v>
      </c>
      <c r="C8" s="100" t="s">
        <v>982</v>
      </c>
      <c r="D8" s="106" t="s">
        <v>983</v>
      </c>
      <c r="E8" s="108" t="s">
        <v>984</v>
      </c>
      <c r="F8" s="101"/>
      <c r="G8" s="101" t="s">
        <v>54</v>
      </c>
      <c r="H8" s="33" t="s">
        <v>28</v>
      </c>
      <c r="I8" s="122" t="s">
        <v>550</v>
      </c>
      <c r="J8" s="126">
        <v>5.5</v>
      </c>
      <c r="K8" s="1531" t="str">
        <f t="shared" si="54"/>
        <v>5.5</v>
      </c>
      <c r="L8" s="372">
        <v>6.7</v>
      </c>
      <c r="M8" s="1533" t="str">
        <f t="shared" si="55"/>
        <v>6.7</v>
      </c>
      <c r="N8" s="126">
        <v>7</v>
      </c>
      <c r="O8" s="4">
        <v>8</v>
      </c>
      <c r="P8" s="5"/>
      <c r="Q8" s="6">
        <f t="shared" si="0"/>
        <v>7.6</v>
      </c>
      <c r="R8" s="104">
        <f t="shared" si="1"/>
        <v>7.6</v>
      </c>
      <c r="S8" s="840" t="str">
        <f t="shared" si="56"/>
        <v>7.6</v>
      </c>
      <c r="T8" s="12">
        <v>2</v>
      </c>
      <c r="U8" s="110">
        <v>2</v>
      </c>
      <c r="V8" s="130">
        <v>8</v>
      </c>
      <c r="W8" s="4">
        <v>8</v>
      </c>
      <c r="X8" s="5"/>
      <c r="Y8" s="6">
        <f t="shared" si="2"/>
        <v>8</v>
      </c>
      <c r="Z8" s="104">
        <f t="shared" si="3"/>
        <v>8</v>
      </c>
      <c r="AA8" s="808" t="str">
        <f t="shared" si="57"/>
        <v>8.0</v>
      </c>
      <c r="AB8" s="12">
        <v>3</v>
      </c>
      <c r="AC8" s="110">
        <v>3</v>
      </c>
      <c r="AD8" s="130">
        <v>7.7</v>
      </c>
      <c r="AE8" s="4">
        <v>6</v>
      </c>
      <c r="AF8" s="5"/>
      <c r="AG8" s="6">
        <f t="shared" si="4"/>
        <v>6.7</v>
      </c>
      <c r="AH8" s="104">
        <f t="shared" si="5"/>
        <v>6.7</v>
      </c>
      <c r="AI8" s="808" t="str">
        <f t="shared" si="58"/>
        <v>6.7</v>
      </c>
      <c r="AJ8" s="12">
        <v>3</v>
      </c>
      <c r="AK8" s="110">
        <v>3</v>
      </c>
      <c r="AL8" s="130">
        <v>7.7</v>
      </c>
      <c r="AM8" s="4">
        <v>5</v>
      </c>
      <c r="AN8" s="5"/>
      <c r="AO8" s="6">
        <f t="shared" si="6"/>
        <v>6.1</v>
      </c>
      <c r="AP8" s="104">
        <f t="shared" si="7"/>
        <v>6.1</v>
      </c>
      <c r="AQ8" s="808" t="str">
        <f t="shared" si="59"/>
        <v>6.1</v>
      </c>
      <c r="AR8" s="12">
        <v>4</v>
      </c>
      <c r="AS8" s="110">
        <v>4</v>
      </c>
      <c r="AT8" s="285">
        <v>8.6</v>
      </c>
      <c r="AU8" s="334">
        <v>9</v>
      </c>
      <c r="AV8" s="334"/>
      <c r="AW8" s="6">
        <f t="shared" si="8"/>
        <v>8.8000000000000007</v>
      </c>
      <c r="AX8" s="104">
        <f t="shared" si="9"/>
        <v>8.8000000000000007</v>
      </c>
      <c r="AY8" s="808" t="str">
        <f t="shared" si="60"/>
        <v>8.8</v>
      </c>
      <c r="AZ8" s="12">
        <v>3</v>
      </c>
      <c r="BA8" s="110">
        <v>3</v>
      </c>
      <c r="BB8" s="243">
        <v>8.1999999999999993</v>
      </c>
      <c r="BC8" s="334">
        <v>7</v>
      </c>
      <c r="BD8" s="334"/>
      <c r="BE8" s="6">
        <f t="shared" si="10"/>
        <v>7.5</v>
      </c>
      <c r="BF8" s="104">
        <f t="shared" si="11"/>
        <v>7.5</v>
      </c>
      <c r="BG8" s="808" t="str">
        <f t="shared" si="61"/>
        <v>7.5</v>
      </c>
      <c r="BH8" s="12">
        <v>4</v>
      </c>
      <c r="BI8" s="110">
        <v>4</v>
      </c>
      <c r="BJ8" s="365">
        <f t="shared" si="12"/>
        <v>19</v>
      </c>
      <c r="BK8" s="375">
        <f t="shared" si="13"/>
        <v>7.3736842105263172</v>
      </c>
      <c r="BL8" s="375">
        <f t="shared" si="14"/>
        <v>7.3736842105263172</v>
      </c>
      <c r="BM8" s="377" t="str">
        <f t="shared" si="15"/>
        <v>7.37</v>
      </c>
      <c r="BN8" s="556" t="str">
        <f t="shared" si="62"/>
        <v>Lên lớp</v>
      </c>
      <c r="BO8" s="357">
        <f t="shared" si="16"/>
        <v>19</v>
      </c>
      <c r="BP8" s="358">
        <f t="shared" si="17"/>
        <v>7.3736842105263172</v>
      </c>
      <c r="BQ8" s="243">
        <v>8</v>
      </c>
      <c r="BR8" s="244">
        <v>8</v>
      </c>
      <c r="BS8" s="244"/>
      <c r="BT8" s="6">
        <f t="shared" si="18"/>
        <v>8</v>
      </c>
      <c r="BU8" s="104">
        <f t="shared" si="19"/>
        <v>8</v>
      </c>
      <c r="BV8" s="808" t="str">
        <f t="shared" si="63"/>
        <v>8.0</v>
      </c>
      <c r="BW8" s="12">
        <v>2</v>
      </c>
      <c r="BX8" s="110">
        <v>2</v>
      </c>
      <c r="BY8" s="285">
        <v>7.7</v>
      </c>
      <c r="BZ8" s="519">
        <v>8</v>
      </c>
      <c r="CA8" s="244"/>
      <c r="CB8" s="6">
        <f t="shared" si="20"/>
        <v>7.9</v>
      </c>
      <c r="CC8" s="104">
        <f t="shared" si="21"/>
        <v>7.9</v>
      </c>
      <c r="CD8" s="808" t="str">
        <f t="shared" si="64"/>
        <v>7.9</v>
      </c>
      <c r="CE8" s="12">
        <v>6</v>
      </c>
      <c r="CF8" s="110">
        <v>6</v>
      </c>
      <c r="CG8" s="243">
        <v>8.4</v>
      </c>
      <c r="CH8" s="244">
        <v>9</v>
      </c>
      <c r="CI8" s="244"/>
      <c r="CJ8" s="6">
        <f t="shared" si="22"/>
        <v>8.8000000000000007</v>
      </c>
      <c r="CK8" s="104">
        <f t="shared" si="23"/>
        <v>8.8000000000000007</v>
      </c>
      <c r="CL8" s="808" t="str">
        <f t="shared" si="65"/>
        <v>8.8</v>
      </c>
      <c r="CM8" s="12">
        <v>4</v>
      </c>
      <c r="CN8" s="110">
        <v>4</v>
      </c>
      <c r="CO8" s="243">
        <v>8.3000000000000007</v>
      </c>
      <c r="CP8" s="565">
        <v>7</v>
      </c>
      <c r="CQ8" s="244"/>
      <c r="CR8" s="6">
        <f t="shared" si="24"/>
        <v>7.5</v>
      </c>
      <c r="CS8" s="104">
        <f t="shared" si="25"/>
        <v>7.5</v>
      </c>
      <c r="CT8" s="808" t="str">
        <f t="shared" si="66"/>
        <v>7.5</v>
      </c>
      <c r="CU8" s="12">
        <v>6</v>
      </c>
      <c r="CV8" s="110">
        <v>6</v>
      </c>
      <c r="CW8" s="243">
        <v>7.4</v>
      </c>
      <c r="CX8" s="565">
        <v>7</v>
      </c>
      <c r="CY8" s="244"/>
      <c r="CZ8" s="6">
        <f t="shared" si="26"/>
        <v>7.2</v>
      </c>
      <c r="DA8" s="104">
        <f t="shared" si="27"/>
        <v>7.2</v>
      </c>
      <c r="DB8" s="808" t="str">
        <f t="shared" si="67"/>
        <v>7.2</v>
      </c>
      <c r="DC8" s="12">
        <v>3</v>
      </c>
      <c r="DD8" s="110">
        <v>3</v>
      </c>
      <c r="DE8" s="120">
        <v>7.8</v>
      </c>
      <c r="DF8" s="244">
        <v>6</v>
      </c>
      <c r="DG8" s="244"/>
      <c r="DH8" s="6">
        <f t="shared" si="28"/>
        <v>6.7</v>
      </c>
      <c r="DI8" s="104">
        <f t="shared" si="29"/>
        <v>6.7</v>
      </c>
      <c r="DJ8" s="808" t="str">
        <f t="shared" si="68"/>
        <v>6.7</v>
      </c>
      <c r="DK8" s="12">
        <v>4</v>
      </c>
      <c r="DL8" s="110">
        <v>4</v>
      </c>
      <c r="DM8" s="365">
        <f t="shared" si="30"/>
        <v>25</v>
      </c>
      <c r="DN8" s="561">
        <f t="shared" si="31"/>
        <v>7.6800000000000015</v>
      </c>
      <c r="DO8" s="561">
        <f t="shared" si="69"/>
        <v>7.6800000000000015</v>
      </c>
      <c r="DP8" s="563" t="str">
        <f t="shared" si="32"/>
        <v>7.68</v>
      </c>
      <c r="DQ8" s="668" t="str">
        <f t="shared" si="70"/>
        <v>Lên lớp</v>
      </c>
      <c r="DR8" s="669">
        <f t="shared" si="33"/>
        <v>25</v>
      </c>
      <c r="DS8" s="657">
        <f t="shared" si="34"/>
        <v>7.6800000000000015</v>
      </c>
      <c r="DT8" s="559">
        <f t="shared" si="71"/>
        <v>44</v>
      </c>
      <c r="DU8" s="561">
        <f t="shared" si="72"/>
        <v>7.5477272727272728</v>
      </c>
      <c r="DV8" s="561">
        <f t="shared" si="35"/>
        <v>7.5477272727272728</v>
      </c>
      <c r="DW8" s="563" t="str">
        <f t="shared" si="36"/>
        <v>7.55</v>
      </c>
      <c r="DX8" s="699" t="str">
        <f t="shared" si="73"/>
        <v>Khá</v>
      </c>
      <c r="DY8" s="1230" t="str">
        <f t="shared" si="74"/>
        <v>Lên lớp</v>
      </c>
      <c r="DZ8" s="1236">
        <f t="shared" si="75"/>
        <v>44</v>
      </c>
      <c r="EA8" s="657">
        <f t="shared" si="76"/>
        <v>7.5477272727272728</v>
      </c>
      <c r="EB8" s="1234" t="str">
        <f t="shared" si="77"/>
        <v>7.55</v>
      </c>
      <c r="EC8" s="1230" t="str">
        <f t="shared" si="78"/>
        <v>Lên lớp</v>
      </c>
      <c r="ED8" s="113"/>
      <c r="EE8" s="706">
        <v>8</v>
      </c>
      <c r="EF8" s="420">
        <v>8</v>
      </c>
      <c r="EG8" s="420"/>
      <c r="EH8" s="6">
        <f t="shared" si="79"/>
        <v>8</v>
      </c>
      <c r="EI8" s="104">
        <f t="shared" si="80"/>
        <v>8</v>
      </c>
      <c r="EJ8" s="840" t="str">
        <f t="shared" si="81"/>
        <v>8.0</v>
      </c>
      <c r="EK8" s="12">
        <v>2</v>
      </c>
      <c r="EL8" s="110">
        <v>2</v>
      </c>
      <c r="EM8" s="706">
        <v>9</v>
      </c>
      <c r="EN8" s="699">
        <v>8</v>
      </c>
      <c r="EO8" s="699"/>
      <c r="EP8" s="6">
        <f t="shared" si="82"/>
        <v>8.4</v>
      </c>
      <c r="EQ8" s="104">
        <f t="shared" si="83"/>
        <v>8.4</v>
      </c>
      <c r="ER8" s="840" t="str">
        <f t="shared" si="84"/>
        <v>8.4</v>
      </c>
      <c r="ES8" s="12">
        <v>1</v>
      </c>
      <c r="ET8" s="110">
        <v>1</v>
      </c>
      <c r="EU8" s="848">
        <v>8</v>
      </c>
      <c r="EV8" s="297">
        <v>7.5</v>
      </c>
      <c r="EW8" s="699"/>
      <c r="EX8" s="6">
        <f t="shared" si="85"/>
        <v>7.7</v>
      </c>
      <c r="EY8" s="104">
        <f t="shared" si="86"/>
        <v>7.7</v>
      </c>
      <c r="EZ8" s="840" t="str">
        <f t="shared" si="87"/>
        <v>7.7</v>
      </c>
      <c r="FA8" s="12">
        <v>1</v>
      </c>
      <c r="FB8" s="110">
        <v>1</v>
      </c>
      <c r="FC8" s="706">
        <v>7</v>
      </c>
      <c r="FD8" s="699">
        <v>7</v>
      </c>
      <c r="FE8" s="699"/>
      <c r="FF8" s="6">
        <f t="shared" si="88"/>
        <v>7</v>
      </c>
      <c r="FG8" s="104">
        <f t="shared" si="89"/>
        <v>7</v>
      </c>
      <c r="FH8" s="840" t="str">
        <f t="shared" si="90"/>
        <v>7.0</v>
      </c>
      <c r="FI8" s="12">
        <v>3</v>
      </c>
      <c r="FJ8" s="110">
        <v>3</v>
      </c>
      <c r="FK8" s="706">
        <v>8</v>
      </c>
      <c r="FL8" s="420">
        <v>7</v>
      </c>
      <c r="FM8" s="420"/>
      <c r="FN8" s="6">
        <f t="shared" si="91"/>
        <v>7.4</v>
      </c>
      <c r="FO8" s="104">
        <f t="shared" si="92"/>
        <v>7.4</v>
      </c>
      <c r="FP8" s="840" t="str">
        <f t="shared" si="93"/>
        <v>7.4</v>
      </c>
      <c r="FQ8" s="12">
        <v>4</v>
      </c>
      <c r="FR8" s="110">
        <v>4</v>
      </c>
      <c r="FS8" s="706">
        <v>8.4</v>
      </c>
      <c r="FT8" s="699">
        <v>9</v>
      </c>
      <c r="FU8" s="699"/>
      <c r="FV8" s="6">
        <f t="shared" si="94"/>
        <v>8.8000000000000007</v>
      </c>
      <c r="FW8" s="104">
        <f t="shared" si="95"/>
        <v>8.8000000000000007</v>
      </c>
      <c r="FX8" s="840" t="str">
        <f t="shared" si="96"/>
        <v>8.8</v>
      </c>
      <c r="FY8" s="12">
        <v>5</v>
      </c>
      <c r="FZ8" s="110">
        <v>5</v>
      </c>
      <c r="GA8" s="120">
        <v>9</v>
      </c>
      <c r="GB8" s="273">
        <v>9</v>
      </c>
      <c r="GC8" s="20"/>
      <c r="GD8" s="6">
        <f t="shared" si="97"/>
        <v>9</v>
      </c>
      <c r="GE8" s="104">
        <f t="shared" si="98"/>
        <v>9</v>
      </c>
      <c r="GF8" s="840" t="str">
        <f t="shared" si="99"/>
        <v>9.0</v>
      </c>
      <c r="GG8" s="12">
        <v>3</v>
      </c>
      <c r="GH8" s="110">
        <v>3</v>
      </c>
      <c r="GI8" s="706">
        <v>8.4</v>
      </c>
      <c r="GJ8" s="420">
        <v>8</v>
      </c>
      <c r="GK8" s="420"/>
      <c r="GL8" s="6">
        <f t="shared" si="100"/>
        <v>8.1999999999999993</v>
      </c>
      <c r="GM8" s="104">
        <f t="shared" si="101"/>
        <v>8.1999999999999993</v>
      </c>
      <c r="GN8" s="840" t="str">
        <f t="shared" si="102"/>
        <v>8.2</v>
      </c>
      <c r="GO8" s="12">
        <v>5</v>
      </c>
      <c r="GP8" s="110">
        <v>5</v>
      </c>
      <c r="GQ8" s="706">
        <v>8</v>
      </c>
      <c r="GR8" s="420">
        <v>9</v>
      </c>
      <c r="GS8" s="420"/>
      <c r="GT8" s="6">
        <f t="shared" si="103"/>
        <v>8.6</v>
      </c>
      <c r="GU8" s="104">
        <f t="shared" si="104"/>
        <v>8.6</v>
      </c>
      <c r="GV8" s="840" t="str">
        <f t="shared" si="105"/>
        <v>8.6</v>
      </c>
      <c r="GW8" s="12">
        <v>6</v>
      </c>
      <c r="GX8" s="110">
        <v>6</v>
      </c>
      <c r="GY8" s="365">
        <f t="shared" si="37"/>
        <v>30</v>
      </c>
      <c r="GZ8" s="561">
        <f t="shared" si="38"/>
        <v>8.2099999999999991</v>
      </c>
      <c r="HA8" s="561">
        <f t="shared" si="39"/>
        <v>8.2099999999999991</v>
      </c>
      <c r="HB8" s="563" t="str">
        <f t="shared" si="106"/>
        <v>8.21</v>
      </c>
      <c r="HC8" s="943" t="str">
        <f t="shared" si="107"/>
        <v>Lên lớp</v>
      </c>
      <c r="HD8" s="945">
        <f t="shared" si="40"/>
        <v>30</v>
      </c>
      <c r="HE8" s="657">
        <f t="shared" si="41"/>
        <v>8.2099999999999991</v>
      </c>
      <c r="HF8" s="656">
        <f t="shared" si="42"/>
        <v>74</v>
      </c>
      <c r="HG8" s="946">
        <f t="shared" si="43"/>
        <v>7.8162162162162163</v>
      </c>
      <c r="HH8" s="706">
        <v>7.4</v>
      </c>
      <c r="HI8" s="420">
        <v>10</v>
      </c>
      <c r="HJ8" s="420"/>
      <c r="HK8" s="6">
        <f t="shared" si="108"/>
        <v>9</v>
      </c>
      <c r="HL8" s="104">
        <f t="shared" si="109"/>
        <v>9</v>
      </c>
      <c r="HM8" s="840" t="str">
        <f t="shared" si="110"/>
        <v>9.0</v>
      </c>
      <c r="HN8" s="12">
        <v>3</v>
      </c>
      <c r="HO8" s="110">
        <v>3</v>
      </c>
      <c r="HP8" s="706">
        <v>8.8000000000000007</v>
      </c>
      <c r="HQ8" s="420">
        <v>7</v>
      </c>
      <c r="HR8" s="11"/>
      <c r="HS8" s="6">
        <f t="shared" si="111"/>
        <v>7.7</v>
      </c>
      <c r="HT8" s="104">
        <f t="shared" si="112"/>
        <v>7.7</v>
      </c>
      <c r="HU8" s="840" t="str">
        <f t="shared" si="113"/>
        <v>7.7</v>
      </c>
      <c r="HV8" s="12">
        <v>4</v>
      </c>
      <c r="HW8" s="110">
        <v>4</v>
      </c>
      <c r="HX8" s="848">
        <v>9</v>
      </c>
      <c r="HY8" s="420">
        <v>9</v>
      </c>
      <c r="HZ8" s="420"/>
      <c r="IA8" s="6">
        <f t="shared" si="114"/>
        <v>9</v>
      </c>
      <c r="IB8" s="104">
        <f t="shared" si="115"/>
        <v>9</v>
      </c>
      <c r="IC8" s="840" t="str">
        <f t="shared" si="116"/>
        <v>9.0</v>
      </c>
      <c r="ID8" s="12">
        <v>3</v>
      </c>
      <c r="IE8" s="110">
        <v>3</v>
      </c>
      <c r="IF8" s="706">
        <v>8.1</v>
      </c>
      <c r="IG8" s="420">
        <v>8</v>
      </c>
      <c r="IH8" s="420"/>
      <c r="II8" s="6">
        <f t="shared" si="117"/>
        <v>8</v>
      </c>
      <c r="IJ8" s="104">
        <f t="shared" si="118"/>
        <v>8</v>
      </c>
      <c r="IK8" s="840" t="str">
        <f t="shared" si="119"/>
        <v>8.0</v>
      </c>
      <c r="IL8" s="12">
        <v>6</v>
      </c>
      <c r="IM8" s="110">
        <v>6</v>
      </c>
      <c r="IN8" s="706">
        <v>7.3</v>
      </c>
      <c r="IO8" s="420">
        <v>10</v>
      </c>
      <c r="IP8" s="420"/>
      <c r="IQ8" s="6">
        <f t="shared" si="120"/>
        <v>8.9</v>
      </c>
      <c r="IR8" s="104">
        <f t="shared" si="121"/>
        <v>8.9</v>
      </c>
      <c r="IS8" s="840" t="str">
        <f t="shared" si="122"/>
        <v>8.9</v>
      </c>
      <c r="IT8" s="12">
        <v>4</v>
      </c>
      <c r="IU8" s="110">
        <v>4</v>
      </c>
      <c r="IV8" s="706">
        <v>8</v>
      </c>
      <c r="IW8" s="420">
        <v>7</v>
      </c>
      <c r="IX8" s="420"/>
      <c r="IY8" s="6">
        <f t="shared" si="123"/>
        <v>7.4</v>
      </c>
      <c r="IZ8" s="104">
        <f t="shared" si="124"/>
        <v>7.4</v>
      </c>
      <c r="JA8" s="840" t="str">
        <f t="shared" si="125"/>
        <v>7.4</v>
      </c>
      <c r="JB8" s="12">
        <v>3</v>
      </c>
      <c r="JC8" s="110">
        <v>3</v>
      </c>
      <c r="JD8" s="364">
        <f t="shared" si="126"/>
        <v>23</v>
      </c>
      <c r="JE8" s="544">
        <f t="shared" si="127"/>
        <v>8.2869565217391319</v>
      </c>
      <c r="JF8" s="544">
        <f t="shared" si="128"/>
        <v>8.2869565217391319</v>
      </c>
      <c r="JG8" s="549" t="str">
        <f t="shared" si="129"/>
        <v>8.29</v>
      </c>
      <c r="JH8" s="770" t="str">
        <f t="shared" si="130"/>
        <v>Lên lớp</v>
      </c>
      <c r="JI8" s="812">
        <f t="shared" si="131"/>
        <v>23</v>
      </c>
      <c r="JJ8" s="1090">
        <f t="shared" si="132"/>
        <v>8.2869565217391319</v>
      </c>
      <c r="JK8" s="526">
        <f t="shared" si="44"/>
        <v>53</v>
      </c>
      <c r="JL8" s="544">
        <f t="shared" si="45"/>
        <v>8.2433962264150935</v>
      </c>
      <c r="JM8" s="544">
        <f t="shared" si="46"/>
        <v>8.2433962264150935</v>
      </c>
      <c r="JN8" s="549" t="str">
        <f t="shared" si="133"/>
        <v>8.24</v>
      </c>
      <c r="JO8" s="699" t="str">
        <f t="shared" si="134"/>
        <v>Giỏi</v>
      </c>
      <c r="JP8" s="1230" t="str">
        <f t="shared" si="135"/>
        <v>Lên lớp</v>
      </c>
      <c r="JQ8" s="1235">
        <f t="shared" si="47"/>
        <v>53</v>
      </c>
      <c r="JR8" s="551">
        <f t="shared" si="48"/>
        <v>8.2433962264150953</v>
      </c>
      <c r="JS8" s="1233" t="str">
        <f t="shared" si="136"/>
        <v>8.24</v>
      </c>
      <c r="JT8" s="1230" t="str">
        <f t="shared" si="158"/>
        <v>Lên lớp</v>
      </c>
      <c r="JU8" s="936"/>
      <c r="JV8" s="1073">
        <f t="shared" si="49"/>
        <v>97</v>
      </c>
      <c r="JW8" s="1070">
        <f t="shared" si="50"/>
        <v>7.927835051546392</v>
      </c>
      <c r="JX8" s="1071" t="str">
        <f t="shared" si="138"/>
        <v>7.93</v>
      </c>
      <c r="JY8" s="1076">
        <f t="shared" si="51"/>
        <v>97</v>
      </c>
      <c r="JZ8" s="1289">
        <f t="shared" si="52"/>
        <v>7.927835051546392</v>
      </c>
      <c r="KA8" s="926">
        <v>8.1</v>
      </c>
      <c r="KB8" s="409">
        <v>8</v>
      </c>
      <c r="KC8" s="1290"/>
      <c r="KD8" s="6">
        <f t="shared" si="139"/>
        <v>8</v>
      </c>
      <c r="KE8" s="104">
        <f t="shared" si="140"/>
        <v>8</v>
      </c>
      <c r="KF8" s="840" t="str">
        <f t="shared" si="141"/>
        <v>8.0</v>
      </c>
      <c r="KG8" s="12">
        <v>2</v>
      </c>
      <c r="KH8" s="110">
        <v>2</v>
      </c>
      <c r="KI8" s="1522">
        <v>7</v>
      </c>
      <c r="KJ8" s="1328">
        <v>7.5</v>
      </c>
      <c r="KK8" s="1290"/>
      <c r="KL8" s="1328">
        <f t="shared" si="142"/>
        <v>7.3</v>
      </c>
      <c r="KM8" s="1329">
        <f t="shared" si="143"/>
        <v>7.3</v>
      </c>
      <c r="KN8" s="1330" t="str">
        <f t="shared" si="144"/>
        <v>7.3</v>
      </c>
      <c r="KO8" s="1331">
        <v>3</v>
      </c>
      <c r="KP8" s="110">
        <v>3</v>
      </c>
      <c r="KQ8" s="898">
        <v>8.3000000000000007</v>
      </c>
      <c r="KR8" s="1290"/>
      <c r="KS8" s="1529">
        <f t="shared" si="145"/>
        <v>8.3000000000000007</v>
      </c>
      <c r="KT8" s="1330" t="str">
        <f t="shared" si="146"/>
        <v>8.3</v>
      </c>
      <c r="KU8" s="1331">
        <v>5</v>
      </c>
      <c r="KV8" s="110">
        <v>5</v>
      </c>
      <c r="KW8" s="898">
        <v>7.5</v>
      </c>
      <c r="KX8" s="1435">
        <v>8</v>
      </c>
      <c r="KY8" s="1290"/>
      <c r="KZ8" s="1328">
        <f t="shared" si="147"/>
        <v>7.8</v>
      </c>
      <c r="LA8" s="1329">
        <f t="shared" si="148"/>
        <v>7.8</v>
      </c>
      <c r="LB8" s="1330" t="str">
        <f t="shared" si="149"/>
        <v>7.8</v>
      </c>
      <c r="LC8" s="1331">
        <v>5</v>
      </c>
      <c r="LD8" s="110">
        <v>5</v>
      </c>
      <c r="LE8" s="1102">
        <v>8.5</v>
      </c>
      <c r="LF8" s="882">
        <v>9</v>
      </c>
      <c r="LG8" s="1327"/>
      <c r="LH8" s="1328">
        <f t="shared" si="150"/>
        <v>8.8000000000000007</v>
      </c>
      <c r="LI8" s="1329">
        <f t="shared" si="151"/>
        <v>8.8000000000000007</v>
      </c>
      <c r="LJ8" s="1330" t="str">
        <f t="shared" si="152"/>
        <v>8.8</v>
      </c>
      <c r="LK8" s="1331">
        <v>1</v>
      </c>
      <c r="LL8" s="110">
        <v>1</v>
      </c>
      <c r="LM8" s="898">
        <v>7</v>
      </c>
      <c r="LN8" s="1435">
        <v>7</v>
      </c>
      <c r="LO8" s="1435"/>
      <c r="LP8" s="1328">
        <f t="shared" si="153"/>
        <v>7</v>
      </c>
      <c r="LQ8" s="1329">
        <f t="shared" si="154"/>
        <v>7</v>
      </c>
      <c r="LR8" s="1330" t="str">
        <f t="shared" si="155"/>
        <v>7.0</v>
      </c>
      <c r="LS8" s="1331">
        <v>4</v>
      </c>
      <c r="LT8" s="110">
        <v>4</v>
      </c>
      <c r="LU8" s="365">
        <f t="shared" si="156"/>
        <v>20</v>
      </c>
      <c r="LV8" s="561">
        <f t="shared" si="157"/>
        <v>7.76</v>
      </c>
      <c r="LW8" s="561">
        <f t="shared" si="53"/>
        <v>7.76</v>
      </c>
    </row>
    <row r="9" spans="1:337" ht="18.75" customHeight="1" x14ac:dyDescent="0.25">
      <c r="A9" s="33">
        <v>15</v>
      </c>
      <c r="B9" s="33" t="s">
        <v>957</v>
      </c>
      <c r="C9" s="100" t="s">
        <v>985</v>
      </c>
      <c r="D9" s="106" t="s">
        <v>439</v>
      </c>
      <c r="E9" s="108" t="s">
        <v>986</v>
      </c>
      <c r="F9" s="101"/>
      <c r="G9" s="101" t="s">
        <v>987</v>
      </c>
      <c r="H9" s="33" t="s">
        <v>28</v>
      </c>
      <c r="I9" s="122" t="s">
        <v>988</v>
      </c>
      <c r="J9" s="126">
        <v>5</v>
      </c>
      <c r="K9" s="1531" t="str">
        <f t="shared" si="54"/>
        <v>5.0</v>
      </c>
      <c r="L9" s="372">
        <v>7.6</v>
      </c>
      <c r="M9" s="1533" t="str">
        <f t="shared" si="55"/>
        <v>7.6</v>
      </c>
      <c r="N9" s="126">
        <v>6</v>
      </c>
      <c r="O9" s="4">
        <v>7</v>
      </c>
      <c r="P9" s="5"/>
      <c r="Q9" s="6">
        <f t="shared" si="0"/>
        <v>6.6</v>
      </c>
      <c r="R9" s="104">
        <f t="shared" si="1"/>
        <v>6.6</v>
      </c>
      <c r="S9" s="840" t="str">
        <f t="shared" si="56"/>
        <v>6.6</v>
      </c>
      <c r="T9" s="12">
        <v>2</v>
      </c>
      <c r="U9" s="110">
        <v>2</v>
      </c>
      <c r="V9" s="130">
        <v>7</v>
      </c>
      <c r="W9" s="4">
        <v>8</v>
      </c>
      <c r="X9" s="5"/>
      <c r="Y9" s="6">
        <f t="shared" si="2"/>
        <v>7.6</v>
      </c>
      <c r="Z9" s="104">
        <f t="shared" si="3"/>
        <v>7.6</v>
      </c>
      <c r="AA9" s="808" t="str">
        <f t="shared" si="57"/>
        <v>7.6</v>
      </c>
      <c r="AB9" s="12">
        <v>3</v>
      </c>
      <c r="AC9" s="110">
        <v>3</v>
      </c>
      <c r="AD9" s="130">
        <v>6.2</v>
      </c>
      <c r="AE9" s="4">
        <v>5</v>
      </c>
      <c r="AF9" s="5"/>
      <c r="AG9" s="6">
        <f t="shared" si="4"/>
        <v>5.5</v>
      </c>
      <c r="AH9" s="104">
        <f t="shared" si="5"/>
        <v>5.5</v>
      </c>
      <c r="AI9" s="808" t="str">
        <f t="shared" si="58"/>
        <v>5.5</v>
      </c>
      <c r="AJ9" s="12">
        <v>3</v>
      </c>
      <c r="AK9" s="110">
        <v>3</v>
      </c>
      <c r="AL9" s="130">
        <v>7.5</v>
      </c>
      <c r="AM9" s="4">
        <v>7</v>
      </c>
      <c r="AN9" s="5"/>
      <c r="AO9" s="6">
        <f t="shared" si="6"/>
        <v>7.2</v>
      </c>
      <c r="AP9" s="104">
        <f t="shared" si="7"/>
        <v>7.2</v>
      </c>
      <c r="AQ9" s="808" t="str">
        <f t="shared" si="59"/>
        <v>7.2</v>
      </c>
      <c r="AR9" s="12">
        <v>4</v>
      </c>
      <c r="AS9" s="110">
        <v>4</v>
      </c>
      <c r="AT9" s="285">
        <v>8</v>
      </c>
      <c r="AU9" s="334">
        <v>10</v>
      </c>
      <c r="AV9" s="334"/>
      <c r="AW9" s="6">
        <f t="shared" si="8"/>
        <v>9.1999999999999993</v>
      </c>
      <c r="AX9" s="104">
        <f t="shared" si="9"/>
        <v>9.1999999999999993</v>
      </c>
      <c r="AY9" s="808" t="str">
        <f t="shared" si="60"/>
        <v>9.2</v>
      </c>
      <c r="AZ9" s="12">
        <v>3</v>
      </c>
      <c r="BA9" s="110">
        <v>3</v>
      </c>
      <c r="BB9" s="243">
        <v>7.8</v>
      </c>
      <c r="BC9" s="334">
        <v>6</v>
      </c>
      <c r="BD9" s="334"/>
      <c r="BE9" s="6">
        <f t="shared" si="10"/>
        <v>6.7</v>
      </c>
      <c r="BF9" s="104">
        <f t="shared" si="11"/>
        <v>6.7</v>
      </c>
      <c r="BG9" s="808" t="str">
        <f t="shared" si="61"/>
        <v>6.7</v>
      </c>
      <c r="BH9" s="12">
        <v>4</v>
      </c>
      <c r="BI9" s="110">
        <v>4</v>
      </c>
      <c r="BJ9" s="365">
        <f t="shared" si="12"/>
        <v>19</v>
      </c>
      <c r="BK9" s="375">
        <f t="shared" si="13"/>
        <v>7.1421052631578945</v>
      </c>
      <c r="BL9" s="375">
        <f t="shared" si="14"/>
        <v>7.1421052631578945</v>
      </c>
      <c r="BM9" s="377" t="str">
        <f t="shared" si="15"/>
        <v>7.14</v>
      </c>
      <c r="BN9" s="556" t="str">
        <f t="shared" si="62"/>
        <v>Lên lớp</v>
      </c>
      <c r="BO9" s="357">
        <f t="shared" si="16"/>
        <v>19</v>
      </c>
      <c r="BP9" s="358">
        <f t="shared" si="17"/>
        <v>7.1421052631578945</v>
      </c>
      <c r="BQ9" s="243">
        <v>8</v>
      </c>
      <c r="BR9" s="244">
        <v>8</v>
      </c>
      <c r="BS9" s="244"/>
      <c r="BT9" s="6">
        <f t="shared" si="18"/>
        <v>8</v>
      </c>
      <c r="BU9" s="104">
        <f t="shared" si="19"/>
        <v>8</v>
      </c>
      <c r="BV9" s="808" t="str">
        <f t="shared" si="63"/>
        <v>8.0</v>
      </c>
      <c r="BW9" s="12">
        <v>2</v>
      </c>
      <c r="BX9" s="110">
        <v>2</v>
      </c>
      <c r="BY9" s="285">
        <v>7.4</v>
      </c>
      <c r="BZ9" s="519">
        <v>8</v>
      </c>
      <c r="CA9" s="244"/>
      <c r="CB9" s="6">
        <f t="shared" si="20"/>
        <v>7.8</v>
      </c>
      <c r="CC9" s="104">
        <f t="shared" si="21"/>
        <v>7.8</v>
      </c>
      <c r="CD9" s="808" t="str">
        <f t="shared" si="64"/>
        <v>7.8</v>
      </c>
      <c r="CE9" s="12">
        <v>6</v>
      </c>
      <c r="CF9" s="110">
        <v>6</v>
      </c>
      <c r="CG9" s="243">
        <v>8.4</v>
      </c>
      <c r="CH9" s="244">
        <v>10</v>
      </c>
      <c r="CI9" s="244"/>
      <c r="CJ9" s="6">
        <f t="shared" si="22"/>
        <v>9.4</v>
      </c>
      <c r="CK9" s="104">
        <f t="shared" si="23"/>
        <v>9.4</v>
      </c>
      <c r="CL9" s="808" t="str">
        <f t="shared" si="65"/>
        <v>9.4</v>
      </c>
      <c r="CM9" s="12">
        <v>4</v>
      </c>
      <c r="CN9" s="110">
        <v>4</v>
      </c>
      <c r="CO9" s="243">
        <v>6.4</v>
      </c>
      <c r="CP9" s="565">
        <v>7</v>
      </c>
      <c r="CQ9" s="244"/>
      <c r="CR9" s="6">
        <f t="shared" si="24"/>
        <v>6.8</v>
      </c>
      <c r="CS9" s="104">
        <f t="shared" si="25"/>
        <v>6.8</v>
      </c>
      <c r="CT9" s="808" t="str">
        <f t="shared" si="66"/>
        <v>6.8</v>
      </c>
      <c r="CU9" s="12">
        <v>6</v>
      </c>
      <c r="CV9" s="110">
        <v>6</v>
      </c>
      <c r="CW9" s="243">
        <v>7.4</v>
      </c>
      <c r="CX9" s="519">
        <v>9</v>
      </c>
      <c r="CY9" s="244"/>
      <c r="CZ9" s="6">
        <f t="shared" si="26"/>
        <v>8.4</v>
      </c>
      <c r="DA9" s="104">
        <f t="shared" si="27"/>
        <v>8.4</v>
      </c>
      <c r="DB9" s="808" t="str">
        <f t="shared" si="67"/>
        <v>8.4</v>
      </c>
      <c r="DC9" s="12">
        <v>3</v>
      </c>
      <c r="DD9" s="110">
        <v>3</v>
      </c>
      <c r="DE9" s="120">
        <v>7.6</v>
      </c>
      <c r="DF9" s="244">
        <v>6</v>
      </c>
      <c r="DG9" s="244"/>
      <c r="DH9" s="6">
        <f t="shared" si="28"/>
        <v>6.6</v>
      </c>
      <c r="DI9" s="104">
        <f t="shared" si="29"/>
        <v>6.6</v>
      </c>
      <c r="DJ9" s="808" t="str">
        <f t="shared" si="68"/>
        <v>6.6</v>
      </c>
      <c r="DK9" s="12">
        <v>4</v>
      </c>
      <c r="DL9" s="110">
        <v>4</v>
      </c>
      <c r="DM9" s="365">
        <f t="shared" si="30"/>
        <v>25</v>
      </c>
      <c r="DN9" s="561">
        <f t="shared" si="31"/>
        <v>7.7119999999999997</v>
      </c>
      <c r="DO9" s="561">
        <f t="shared" si="69"/>
        <v>7.7119999999999997</v>
      </c>
      <c r="DP9" s="563" t="str">
        <f t="shared" si="32"/>
        <v>7.71</v>
      </c>
      <c r="DQ9" s="668" t="str">
        <f t="shared" si="70"/>
        <v>Lên lớp</v>
      </c>
      <c r="DR9" s="669">
        <f t="shared" si="33"/>
        <v>25</v>
      </c>
      <c r="DS9" s="657">
        <f t="shared" si="34"/>
        <v>7.7119999999999997</v>
      </c>
      <c r="DT9" s="559">
        <f t="shared" si="71"/>
        <v>44</v>
      </c>
      <c r="DU9" s="561">
        <f t="shared" si="72"/>
        <v>7.4659090909090908</v>
      </c>
      <c r="DV9" s="561">
        <f t="shared" si="35"/>
        <v>7.4659090909090908</v>
      </c>
      <c r="DW9" s="563" t="str">
        <f t="shared" si="36"/>
        <v>7.47</v>
      </c>
      <c r="DX9" s="699" t="str">
        <f t="shared" si="73"/>
        <v>Khá</v>
      </c>
      <c r="DY9" s="1230" t="str">
        <f t="shared" si="74"/>
        <v>Lên lớp</v>
      </c>
      <c r="DZ9" s="1236">
        <f t="shared" si="75"/>
        <v>44</v>
      </c>
      <c r="EA9" s="657">
        <f t="shared" si="76"/>
        <v>7.4659090909090908</v>
      </c>
      <c r="EB9" s="1234" t="str">
        <f t="shared" si="77"/>
        <v>7.47</v>
      </c>
      <c r="EC9" s="1230" t="str">
        <f t="shared" si="78"/>
        <v>Lên lớp</v>
      </c>
      <c r="ED9" s="113"/>
      <c r="EE9" s="706">
        <v>6</v>
      </c>
      <c r="EF9" s="420">
        <v>6</v>
      </c>
      <c r="EG9" s="420"/>
      <c r="EH9" s="6">
        <f t="shared" si="79"/>
        <v>6</v>
      </c>
      <c r="EI9" s="104">
        <f t="shared" si="80"/>
        <v>6</v>
      </c>
      <c r="EJ9" s="840" t="str">
        <f t="shared" si="81"/>
        <v>6.0</v>
      </c>
      <c r="EK9" s="12">
        <v>2</v>
      </c>
      <c r="EL9" s="110">
        <v>2</v>
      </c>
      <c r="EM9" s="706">
        <v>9</v>
      </c>
      <c r="EN9" s="699">
        <v>8</v>
      </c>
      <c r="EO9" s="699"/>
      <c r="EP9" s="6">
        <f t="shared" si="82"/>
        <v>8.4</v>
      </c>
      <c r="EQ9" s="104">
        <f t="shared" si="83"/>
        <v>8.4</v>
      </c>
      <c r="ER9" s="840" t="str">
        <f t="shared" si="84"/>
        <v>8.4</v>
      </c>
      <c r="ES9" s="12">
        <v>1</v>
      </c>
      <c r="ET9" s="110">
        <v>1</v>
      </c>
      <c r="EU9" s="848">
        <v>9</v>
      </c>
      <c r="EV9" s="699">
        <v>8</v>
      </c>
      <c r="EW9" s="699"/>
      <c r="EX9" s="6">
        <f t="shared" si="85"/>
        <v>8.4</v>
      </c>
      <c r="EY9" s="104">
        <f t="shared" si="86"/>
        <v>8.4</v>
      </c>
      <c r="EZ9" s="840" t="str">
        <f t="shared" si="87"/>
        <v>8.4</v>
      </c>
      <c r="FA9" s="12">
        <v>1</v>
      </c>
      <c r="FB9" s="110">
        <v>1</v>
      </c>
      <c r="FC9" s="706">
        <v>7</v>
      </c>
      <c r="FD9" s="699">
        <v>8</v>
      </c>
      <c r="FE9" s="699"/>
      <c r="FF9" s="6">
        <f t="shared" si="88"/>
        <v>7.6</v>
      </c>
      <c r="FG9" s="104">
        <f t="shared" si="89"/>
        <v>7.6</v>
      </c>
      <c r="FH9" s="840" t="str">
        <f t="shared" si="90"/>
        <v>7.6</v>
      </c>
      <c r="FI9" s="12">
        <v>3</v>
      </c>
      <c r="FJ9" s="110">
        <v>3</v>
      </c>
      <c r="FK9" s="706">
        <v>8.1</v>
      </c>
      <c r="FL9" s="420">
        <v>7</v>
      </c>
      <c r="FM9" s="420"/>
      <c r="FN9" s="6">
        <f t="shared" si="91"/>
        <v>7.4</v>
      </c>
      <c r="FO9" s="104">
        <f t="shared" si="92"/>
        <v>7.4</v>
      </c>
      <c r="FP9" s="840" t="str">
        <f t="shared" si="93"/>
        <v>7.4</v>
      </c>
      <c r="FQ9" s="12">
        <v>4</v>
      </c>
      <c r="FR9" s="110">
        <v>4</v>
      </c>
      <c r="FS9" s="706">
        <v>7.4</v>
      </c>
      <c r="FT9" s="699">
        <v>8</v>
      </c>
      <c r="FU9" s="699"/>
      <c r="FV9" s="6">
        <f t="shared" si="94"/>
        <v>7.8</v>
      </c>
      <c r="FW9" s="104">
        <f t="shared" si="95"/>
        <v>7.8</v>
      </c>
      <c r="FX9" s="840" t="str">
        <f t="shared" si="96"/>
        <v>7.8</v>
      </c>
      <c r="FY9" s="12">
        <v>5</v>
      </c>
      <c r="FZ9" s="110">
        <v>5</v>
      </c>
      <c r="GA9" s="120">
        <v>8</v>
      </c>
      <c r="GB9" s="273">
        <v>8</v>
      </c>
      <c r="GC9" s="20"/>
      <c r="GD9" s="6">
        <f t="shared" si="97"/>
        <v>8</v>
      </c>
      <c r="GE9" s="104">
        <f t="shared" si="98"/>
        <v>8</v>
      </c>
      <c r="GF9" s="840" t="str">
        <f t="shared" si="99"/>
        <v>8.0</v>
      </c>
      <c r="GG9" s="12">
        <v>3</v>
      </c>
      <c r="GH9" s="110">
        <v>3</v>
      </c>
      <c r="GI9" s="706">
        <v>6.4</v>
      </c>
      <c r="GJ9" s="420">
        <v>6</v>
      </c>
      <c r="GK9" s="420"/>
      <c r="GL9" s="6">
        <f t="shared" si="100"/>
        <v>6.2</v>
      </c>
      <c r="GM9" s="104">
        <f t="shared" si="101"/>
        <v>6.2</v>
      </c>
      <c r="GN9" s="840" t="str">
        <f t="shared" si="102"/>
        <v>6.2</v>
      </c>
      <c r="GO9" s="12">
        <v>5</v>
      </c>
      <c r="GP9" s="110">
        <v>5</v>
      </c>
      <c r="GQ9" s="706">
        <v>7.3</v>
      </c>
      <c r="GR9" s="420">
        <v>8</v>
      </c>
      <c r="GS9" s="420"/>
      <c r="GT9" s="6">
        <f t="shared" si="103"/>
        <v>7.7</v>
      </c>
      <c r="GU9" s="104">
        <f t="shared" si="104"/>
        <v>7.7</v>
      </c>
      <c r="GV9" s="840" t="str">
        <f t="shared" si="105"/>
        <v>7.7</v>
      </c>
      <c r="GW9" s="12">
        <v>6</v>
      </c>
      <c r="GX9" s="110">
        <v>6</v>
      </c>
      <c r="GY9" s="365">
        <f t="shared" si="37"/>
        <v>30</v>
      </c>
      <c r="GZ9" s="561">
        <f t="shared" si="38"/>
        <v>7.379999999999999</v>
      </c>
      <c r="HA9" s="561">
        <f t="shared" si="39"/>
        <v>7.379999999999999</v>
      </c>
      <c r="HB9" s="563" t="str">
        <f t="shared" si="106"/>
        <v>7.38</v>
      </c>
      <c r="HC9" s="943" t="str">
        <f t="shared" si="107"/>
        <v>Lên lớp</v>
      </c>
      <c r="HD9" s="945">
        <f t="shared" si="40"/>
        <v>30</v>
      </c>
      <c r="HE9" s="657">
        <f t="shared" si="41"/>
        <v>7.379999999999999</v>
      </c>
      <c r="HF9" s="656">
        <f t="shared" si="42"/>
        <v>74</v>
      </c>
      <c r="HG9" s="946">
        <f t="shared" si="43"/>
        <v>7.4310810810810803</v>
      </c>
      <c r="HH9" s="706">
        <v>7.7</v>
      </c>
      <c r="HI9" s="420">
        <v>9</v>
      </c>
      <c r="HJ9" s="420"/>
      <c r="HK9" s="6">
        <f t="shared" si="108"/>
        <v>8.5</v>
      </c>
      <c r="HL9" s="104">
        <f t="shared" si="109"/>
        <v>8.5</v>
      </c>
      <c r="HM9" s="840" t="str">
        <f t="shared" si="110"/>
        <v>8.5</v>
      </c>
      <c r="HN9" s="12">
        <v>3</v>
      </c>
      <c r="HO9" s="110">
        <v>3</v>
      </c>
      <c r="HP9" s="706">
        <v>8.3000000000000007</v>
      </c>
      <c r="HQ9" s="420">
        <v>7</v>
      </c>
      <c r="HR9" s="11"/>
      <c r="HS9" s="6">
        <f t="shared" si="111"/>
        <v>7.5</v>
      </c>
      <c r="HT9" s="104">
        <f t="shared" si="112"/>
        <v>7.5</v>
      </c>
      <c r="HU9" s="840" t="str">
        <f t="shared" si="113"/>
        <v>7.5</v>
      </c>
      <c r="HV9" s="12">
        <v>4</v>
      </c>
      <c r="HW9" s="110">
        <v>4</v>
      </c>
      <c r="HX9" s="848">
        <v>7.8</v>
      </c>
      <c r="HY9" s="420">
        <v>8</v>
      </c>
      <c r="HZ9" s="420"/>
      <c r="IA9" s="6">
        <f t="shared" si="114"/>
        <v>7.9</v>
      </c>
      <c r="IB9" s="104">
        <f t="shared" si="115"/>
        <v>7.9</v>
      </c>
      <c r="IC9" s="840" t="str">
        <f t="shared" si="116"/>
        <v>7.9</v>
      </c>
      <c r="ID9" s="12">
        <v>3</v>
      </c>
      <c r="IE9" s="110">
        <v>3</v>
      </c>
      <c r="IF9" s="706">
        <v>7.1</v>
      </c>
      <c r="IG9" s="420">
        <v>7</v>
      </c>
      <c r="IH9" s="420"/>
      <c r="II9" s="6">
        <f t="shared" si="117"/>
        <v>7</v>
      </c>
      <c r="IJ9" s="104">
        <f t="shared" si="118"/>
        <v>7</v>
      </c>
      <c r="IK9" s="840" t="str">
        <f t="shared" si="119"/>
        <v>7.0</v>
      </c>
      <c r="IL9" s="12">
        <v>6</v>
      </c>
      <c r="IM9" s="110">
        <v>6</v>
      </c>
      <c r="IN9" s="706">
        <v>6.1</v>
      </c>
      <c r="IO9" s="420">
        <v>8</v>
      </c>
      <c r="IP9" s="420"/>
      <c r="IQ9" s="6">
        <f t="shared" si="120"/>
        <v>7.2</v>
      </c>
      <c r="IR9" s="104">
        <f t="shared" si="121"/>
        <v>7.2</v>
      </c>
      <c r="IS9" s="840" t="str">
        <f t="shared" si="122"/>
        <v>7.2</v>
      </c>
      <c r="IT9" s="12">
        <v>4</v>
      </c>
      <c r="IU9" s="110">
        <v>4</v>
      </c>
      <c r="IV9" s="706">
        <v>9.1999999999999993</v>
      </c>
      <c r="IW9" s="420">
        <v>7</v>
      </c>
      <c r="IX9" s="420"/>
      <c r="IY9" s="6">
        <f t="shared" si="123"/>
        <v>7.9</v>
      </c>
      <c r="IZ9" s="104">
        <f t="shared" si="124"/>
        <v>7.9</v>
      </c>
      <c r="JA9" s="840" t="str">
        <f t="shared" si="125"/>
        <v>7.9</v>
      </c>
      <c r="JB9" s="12">
        <v>3</v>
      </c>
      <c r="JC9" s="110">
        <v>3</v>
      </c>
      <c r="JD9" s="364">
        <f t="shared" si="126"/>
        <v>23</v>
      </c>
      <c r="JE9" s="544">
        <f t="shared" si="127"/>
        <v>7.552173913043478</v>
      </c>
      <c r="JF9" s="544">
        <f t="shared" si="128"/>
        <v>7.552173913043478</v>
      </c>
      <c r="JG9" s="549" t="str">
        <f t="shared" si="129"/>
        <v>7.55</v>
      </c>
      <c r="JH9" s="770" t="str">
        <f t="shared" si="130"/>
        <v>Lên lớp</v>
      </c>
      <c r="JI9" s="812">
        <f t="shared" si="131"/>
        <v>23</v>
      </c>
      <c r="JJ9" s="1090">
        <f t="shared" si="132"/>
        <v>7.552173913043478</v>
      </c>
      <c r="JK9" s="526">
        <f t="shared" si="44"/>
        <v>53</v>
      </c>
      <c r="JL9" s="544">
        <f t="shared" si="45"/>
        <v>7.4547169811320746</v>
      </c>
      <c r="JM9" s="544">
        <f t="shared" si="46"/>
        <v>7.4547169811320746</v>
      </c>
      <c r="JN9" s="549" t="str">
        <f t="shared" si="133"/>
        <v>7.45</v>
      </c>
      <c r="JO9" s="699" t="str">
        <f t="shared" si="134"/>
        <v>Khá</v>
      </c>
      <c r="JP9" s="1230" t="str">
        <f t="shared" si="135"/>
        <v>Lên lớp</v>
      </c>
      <c r="JQ9" s="1235">
        <f t="shared" si="47"/>
        <v>53</v>
      </c>
      <c r="JR9" s="551">
        <f t="shared" si="48"/>
        <v>7.4547169811320746</v>
      </c>
      <c r="JS9" s="1233" t="str">
        <f t="shared" si="136"/>
        <v>7.45</v>
      </c>
      <c r="JT9" s="1230" t="str">
        <f t="shared" si="158"/>
        <v>Lên lớp</v>
      </c>
      <c r="JU9" s="936"/>
      <c r="JV9" s="1073">
        <f t="shared" si="49"/>
        <v>97</v>
      </c>
      <c r="JW9" s="1070">
        <f t="shared" si="50"/>
        <v>7.4597938144329889</v>
      </c>
      <c r="JX9" s="1071" t="str">
        <f t="shared" si="138"/>
        <v>7.46</v>
      </c>
      <c r="JY9" s="1076">
        <f t="shared" si="51"/>
        <v>97</v>
      </c>
      <c r="JZ9" s="1289">
        <f t="shared" si="52"/>
        <v>7.4597938144329889</v>
      </c>
      <c r="KA9" s="926">
        <v>8.1</v>
      </c>
      <c r="KB9" s="409">
        <v>8</v>
      </c>
      <c r="KC9" s="1290"/>
      <c r="KD9" s="6">
        <f t="shared" si="139"/>
        <v>8</v>
      </c>
      <c r="KE9" s="104">
        <f t="shared" si="140"/>
        <v>8</v>
      </c>
      <c r="KF9" s="840" t="str">
        <f t="shared" si="141"/>
        <v>8.0</v>
      </c>
      <c r="KG9" s="12">
        <v>2</v>
      </c>
      <c r="KH9" s="110">
        <v>2</v>
      </c>
      <c r="KI9" s="1522">
        <v>8.5</v>
      </c>
      <c r="KJ9" s="1328">
        <v>9</v>
      </c>
      <c r="KK9" s="1290"/>
      <c r="KL9" s="1328">
        <f t="shared" si="142"/>
        <v>8.8000000000000007</v>
      </c>
      <c r="KM9" s="1329">
        <f t="shared" si="143"/>
        <v>8.8000000000000007</v>
      </c>
      <c r="KN9" s="1330" t="str">
        <f t="shared" si="144"/>
        <v>8.8</v>
      </c>
      <c r="KO9" s="1331">
        <v>3</v>
      </c>
      <c r="KP9" s="110">
        <v>3</v>
      </c>
      <c r="KQ9" s="898">
        <v>8.3000000000000007</v>
      </c>
      <c r="KR9" s="1290"/>
      <c r="KS9" s="1529">
        <f t="shared" si="145"/>
        <v>8.3000000000000007</v>
      </c>
      <c r="KT9" s="1330" t="str">
        <f t="shared" si="146"/>
        <v>8.3</v>
      </c>
      <c r="KU9" s="1331">
        <v>5</v>
      </c>
      <c r="KV9" s="110">
        <v>5</v>
      </c>
      <c r="KW9" s="898">
        <v>8.8000000000000007</v>
      </c>
      <c r="KX9" s="1435">
        <v>9</v>
      </c>
      <c r="KY9" s="1290"/>
      <c r="KZ9" s="1328">
        <f t="shared" si="147"/>
        <v>8.9</v>
      </c>
      <c r="LA9" s="1329">
        <f t="shared" si="148"/>
        <v>8.9</v>
      </c>
      <c r="LB9" s="1330" t="str">
        <f t="shared" si="149"/>
        <v>8.9</v>
      </c>
      <c r="LC9" s="1331">
        <v>5</v>
      </c>
      <c r="LD9" s="110">
        <v>5</v>
      </c>
      <c r="LE9" s="1102">
        <v>8.5</v>
      </c>
      <c r="LF9" s="882">
        <v>8</v>
      </c>
      <c r="LG9" s="1327"/>
      <c r="LH9" s="1328">
        <f t="shared" si="150"/>
        <v>8.1999999999999993</v>
      </c>
      <c r="LI9" s="1329">
        <f t="shared" si="151"/>
        <v>8.1999999999999993</v>
      </c>
      <c r="LJ9" s="1330" t="str">
        <f t="shared" si="152"/>
        <v>8.2</v>
      </c>
      <c r="LK9" s="1331">
        <v>1</v>
      </c>
      <c r="LL9" s="110">
        <v>1</v>
      </c>
      <c r="LM9" s="898">
        <v>8</v>
      </c>
      <c r="LN9" s="1435">
        <v>8</v>
      </c>
      <c r="LO9" s="1435"/>
      <c r="LP9" s="1328">
        <f t="shared" si="153"/>
        <v>8</v>
      </c>
      <c r="LQ9" s="1329">
        <f t="shared" si="154"/>
        <v>8</v>
      </c>
      <c r="LR9" s="1330" t="str">
        <f t="shared" si="155"/>
        <v>8.0</v>
      </c>
      <c r="LS9" s="1331">
        <v>4</v>
      </c>
      <c r="LT9" s="110">
        <v>4</v>
      </c>
      <c r="LU9" s="365">
        <f t="shared" si="156"/>
        <v>20</v>
      </c>
      <c r="LV9" s="561">
        <f t="shared" si="157"/>
        <v>8.43</v>
      </c>
      <c r="LW9" s="561">
        <f t="shared" si="53"/>
        <v>8.43</v>
      </c>
    </row>
    <row r="10" spans="1:337" ht="18.75" customHeight="1" x14ac:dyDescent="0.25">
      <c r="A10" s="33">
        <v>16</v>
      </c>
      <c r="B10" s="33" t="s">
        <v>957</v>
      </c>
      <c r="C10" s="100" t="s">
        <v>989</v>
      </c>
      <c r="D10" s="878" t="s">
        <v>498</v>
      </c>
      <c r="E10" s="879" t="s">
        <v>990</v>
      </c>
      <c r="F10" s="101"/>
      <c r="G10" s="101" t="s">
        <v>991</v>
      </c>
      <c r="H10" s="33" t="s">
        <v>34</v>
      </c>
      <c r="I10" s="122" t="s">
        <v>992</v>
      </c>
      <c r="J10" s="126">
        <v>6.5</v>
      </c>
      <c r="K10" s="1531" t="str">
        <f t="shared" si="54"/>
        <v>6.5</v>
      </c>
      <c r="L10" s="372">
        <v>7</v>
      </c>
      <c r="M10" s="1533" t="str">
        <f t="shared" si="55"/>
        <v>7.0</v>
      </c>
      <c r="N10" s="126">
        <v>8.3000000000000007</v>
      </c>
      <c r="O10" s="4">
        <v>8</v>
      </c>
      <c r="P10" s="5"/>
      <c r="Q10" s="6">
        <f t="shared" si="0"/>
        <v>8.1</v>
      </c>
      <c r="R10" s="104">
        <f t="shared" si="1"/>
        <v>8.1</v>
      </c>
      <c r="S10" s="840" t="str">
        <f t="shared" si="56"/>
        <v>8.1</v>
      </c>
      <c r="T10" s="12">
        <v>2</v>
      </c>
      <c r="U10" s="110">
        <v>2</v>
      </c>
      <c r="V10" s="130">
        <v>8.8000000000000007</v>
      </c>
      <c r="W10" s="4">
        <v>7</v>
      </c>
      <c r="X10" s="5"/>
      <c r="Y10" s="6">
        <f t="shared" si="2"/>
        <v>7.7</v>
      </c>
      <c r="Z10" s="104">
        <f t="shared" si="3"/>
        <v>7.7</v>
      </c>
      <c r="AA10" s="808" t="str">
        <f t="shared" si="57"/>
        <v>7.7</v>
      </c>
      <c r="AB10" s="12">
        <v>3</v>
      </c>
      <c r="AC10" s="110">
        <v>3</v>
      </c>
      <c r="AD10" s="130">
        <v>6.8</v>
      </c>
      <c r="AE10" s="4">
        <v>6</v>
      </c>
      <c r="AF10" s="5"/>
      <c r="AG10" s="6">
        <f t="shared" si="4"/>
        <v>6.3</v>
      </c>
      <c r="AH10" s="104">
        <f t="shared" si="5"/>
        <v>6.3</v>
      </c>
      <c r="AI10" s="808" t="str">
        <f t="shared" si="58"/>
        <v>6.3</v>
      </c>
      <c r="AJ10" s="12">
        <v>3</v>
      </c>
      <c r="AK10" s="110">
        <v>3</v>
      </c>
      <c r="AL10" s="130">
        <v>7.7</v>
      </c>
      <c r="AM10" s="4">
        <v>6</v>
      </c>
      <c r="AN10" s="5"/>
      <c r="AO10" s="6">
        <f t="shared" si="6"/>
        <v>6.7</v>
      </c>
      <c r="AP10" s="104">
        <f t="shared" si="7"/>
        <v>6.7</v>
      </c>
      <c r="AQ10" s="808" t="str">
        <f t="shared" si="59"/>
        <v>6.7</v>
      </c>
      <c r="AR10" s="12">
        <v>4</v>
      </c>
      <c r="AS10" s="110">
        <v>4</v>
      </c>
      <c r="AT10" s="285">
        <v>8.1</v>
      </c>
      <c r="AU10" s="334">
        <v>10</v>
      </c>
      <c r="AV10" s="334"/>
      <c r="AW10" s="6">
        <f t="shared" si="8"/>
        <v>9.1999999999999993</v>
      </c>
      <c r="AX10" s="104">
        <f t="shared" si="9"/>
        <v>9.1999999999999993</v>
      </c>
      <c r="AY10" s="808" t="str">
        <f t="shared" si="60"/>
        <v>9.2</v>
      </c>
      <c r="AZ10" s="12">
        <v>3</v>
      </c>
      <c r="BA10" s="110">
        <v>3</v>
      </c>
      <c r="BB10" s="243">
        <v>7.6</v>
      </c>
      <c r="BC10" s="334">
        <v>6</v>
      </c>
      <c r="BD10" s="334"/>
      <c r="BE10" s="6">
        <f t="shared" si="10"/>
        <v>6.6</v>
      </c>
      <c r="BF10" s="104">
        <f t="shared" si="11"/>
        <v>6.6</v>
      </c>
      <c r="BG10" s="808" t="str">
        <f t="shared" si="61"/>
        <v>6.6</v>
      </c>
      <c r="BH10" s="12">
        <v>4</v>
      </c>
      <c r="BI10" s="110">
        <v>4</v>
      </c>
      <c r="BJ10" s="365">
        <f t="shared" si="12"/>
        <v>19</v>
      </c>
      <c r="BK10" s="375">
        <f t="shared" si="13"/>
        <v>7.3157894736842106</v>
      </c>
      <c r="BL10" s="375">
        <f t="shared" si="14"/>
        <v>7.3157894736842106</v>
      </c>
      <c r="BM10" s="377" t="str">
        <f t="shared" si="15"/>
        <v>7.32</v>
      </c>
      <c r="BN10" s="556" t="str">
        <f t="shared" si="62"/>
        <v>Lên lớp</v>
      </c>
      <c r="BO10" s="357">
        <f t="shared" si="16"/>
        <v>19</v>
      </c>
      <c r="BP10" s="358">
        <f t="shared" si="17"/>
        <v>7.3157894736842106</v>
      </c>
      <c r="BQ10" s="243">
        <v>8</v>
      </c>
      <c r="BR10" s="244">
        <v>8</v>
      </c>
      <c r="BS10" s="244"/>
      <c r="BT10" s="6">
        <f t="shared" si="18"/>
        <v>8</v>
      </c>
      <c r="BU10" s="104">
        <f t="shared" si="19"/>
        <v>8</v>
      </c>
      <c r="BV10" s="808" t="str">
        <f t="shared" si="63"/>
        <v>8.0</v>
      </c>
      <c r="BW10" s="12">
        <v>2</v>
      </c>
      <c r="BX10" s="110">
        <v>2</v>
      </c>
      <c r="BY10" s="285">
        <v>7.1</v>
      </c>
      <c r="BZ10" s="244">
        <v>8</v>
      </c>
      <c r="CA10" s="244"/>
      <c r="CB10" s="6">
        <f t="shared" si="20"/>
        <v>7.6</v>
      </c>
      <c r="CC10" s="104">
        <f t="shared" si="21"/>
        <v>7.6</v>
      </c>
      <c r="CD10" s="808" t="str">
        <f t="shared" si="64"/>
        <v>7.6</v>
      </c>
      <c r="CE10" s="12">
        <v>6</v>
      </c>
      <c r="CF10" s="110">
        <v>6</v>
      </c>
      <c r="CG10" s="243">
        <v>8.1999999999999993</v>
      </c>
      <c r="CH10" s="244">
        <v>10</v>
      </c>
      <c r="CI10" s="244"/>
      <c r="CJ10" s="6">
        <f t="shared" si="22"/>
        <v>9.3000000000000007</v>
      </c>
      <c r="CK10" s="104">
        <f t="shared" si="23"/>
        <v>9.3000000000000007</v>
      </c>
      <c r="CL10" s="808" t="str">
        <f t="shared" si="65"/>
        <v>9.3</v>
      </c>
      <c r="CM10" s="12">
        <v>4</v>
      </c>
      <c r="CN10" s="110">
        <v>4</v>
      </c>
      <c r="CO10" s="243">
        <v>7.6</v>
      </c>
      <c r="CP10" s="244">
        <v>7</v>
      </c>
      <c r="CQ10" s="244"/>
      <c r="CR10" s="6">
        <f t="shared" si="24"/>
        <v>7.2</v>
      </c>
      <c r="CS10" s="104">
        <f t="shared" si="25"/>
        <v>7.2</v>
      </c>
      <c r="CT10" s="808" t="str">
        <f t="shared" si="66"/>
        <v>7.2</v>
      </c>
      <c r="CU10" s="12">
        <v>6</v>
      </c>
      <c r="CV10" s="110">
        <v>6</v>
      </c>
      <c r="CW10" s="243">
        <v>6.7</v>
      </c>
      <c r="CX10" s="244">
        <v>9</v>
      </c>
      <c r="CY10" s="244"/>
      <c r="CZ10" s="6">
        <f t="shared" si="26"/>
        <v>8.1</v>
      </c>
      <c r="DA10" s="104">
        <f t="shared" si="27"/>
        <v>8.1</v>
      </c>
      <c r="DB10" s="808" t="str">
        <f t="shared" si="67"/>
        <v>8.1</v>
      </c>
      <c r="DC10" s="12">
        <v>3</v>
      </c>
      <c r="DD10" s="110">
        <v>3</v>
      </c>
      <c r="DE10" s="120">
        <v>7.7</v>
      </c>
      <c r="DF10" s="244">
        <v>6</v>
      </c>
      <c r="DG10" s="244"/>
      <c r="DH10" s="6">
        <f t="shared" si="28"/>
        <v>6.7</v>
      </c>
      <c r="DI10" s="104">
        <f t="shared" si="29"/>
        <v>6.7</v>
      </c>
      <c r="DJ10" s="808" t="str">
        <f t="shared" si="68"/>
        <v>6.7</v>
      </c>
      <c r="DK10" s="12">
        <v>4</v>
      </c>
      <c r="DL10" s="110">
        <v>4</v>
      </c>
      <c r="DM10" s="365">
        <f t="shared" si="30"/>
        <v>25</v>
      </c>
      <c r="DN10" s="561">
        <f t="shared" si="31"/>
        <v>7.7240000000000011</v>
      </c>
      <c r="DO10" s="561">
        <f t="shared" si="69"/>
        <v>7.7240000000000011</v>
      </c>
      <c r="DP10" s="563" t="str">
        <f t="shared" si="32"/>
        <v>7.72</v>
      </c>
      <c r="DQ10" s="668" t="str">
        <f t="shared" si="70"/>
        <v>Lên lớp</v>
      </c>
      <c r="DR10" s="669">
        <f t="shared" si="33"/>
        <v>25</v>
      </c>
      <c r="DS10" s="657">
        <f t="shared" si="34"/>
        <v>7.7240000000000011</v>
      </c>
      <c r="DT10" s="559">
        <f t="shared" si="71"/>
        <v>44</v>
      </c>
      <c r="DU10" s="561">
        <f t="shared" si="72"/>
        <v>7.5477272727272728</v>
      </c>
      <c r="DV10" s="561">
        <f t="shared" si="35"/>
        <v>7.5477272727272728</v>
      </c>
      <c r="DW10" s="563" t="str">
        <f t="shared" si="36"/>
        <v>7.55</v>
      </c>
      <c r="DX10" s="699" t="str">
        <f t="shared" si="73"/>
        <v>Khá</v>
      </c>
      <c r="DY10" s="1230" t="str">
        <f t="shared" si="74"/>
        <v>Lên lớp</v>
      </c>
      <c r="DZ10" s="1236">
        <f t="shared" si="75"/>
        <v>44</v>
      </c>
      <c r="EA10" s="657">
        <f t="shared" si="76"/>
        <v>7.547727272727272</v>
      </c>
      <c r="EB10" s="1234" t="str">
        <f t="shared" si="77"/>
        <v>7.55</v>
      </c>
      <c r="EC10" s="1230" t="str">
        <f t="shared" si="78"/>
        <v>Lên lớp</v>
      </c>
      <c r="ED10" s="113"/>
      <c r="EE10" s="706">
        <v>9.3000000000000007</v>
      </c>
      <c r="EF10" s="420">
        <v>8</v>
      </c>
      <c r="EG10" s="420"/>
      <c r="EH10" s="6">
        <f t="shared" si="79"/>
        <v>8.5</v>
      </c>
      <c r="EI10" s="104">
        <f t="shared" si="80"/>
        <v>8.5</v>
      </c>
      <c r="EJ10" s="840" t="str">
        <f t="shared" si="81"/>
        <v>8.5</v>
      </c>
      <c r="EK10" s="12">
        <v>2</v>
      </c>
      <c r="EL10" s="110">
        <v>2</v>
      </c>
      <c r="EM10" s="706">
        <v>9</v>
      </c>
      <c r="EN10" s="699">
        <v>9</v>
      </c>
      <c r="EO10" s="699"/>
      <c r="EP10" s="6">
        <f t="shared" si="82"/>
        <v>9</v>
      </c>
      <c r="EQ10" s="104">
        <f t="shared" si="83"/>
        <v>9</v>
      </c>
      <c r="ER10" s="840" t="str">
        <f t="shared" si="84"/>
        <v>9.0</v>
      </c>
      <c r="ES10" s="12">
        <v>1</v>
      </c>
      <c r="ET10" s="110">
        <v>1</v>
      </c>
      <c r="EU10" s="848">
        <v>8</v>
      </c>
      <c r="EV10" s="297">
        <v>7.5</v>
      </c>
      <c r="EW10" s="699"/>
      <c r="EX10" s="6">
        <f t="shared" si="85"/>
        <v>7.7</v>
      </c>
      <c r="EY10" s="104">
        <f t="shared" si="86"/>
        <v>7.7</v>
      </c>
      <c r="EZ10" s="840" t="str">
        <f t="shared" si="87"/>
        <v>7.7</v>
      </c>
      <c r="FA10" s="12">
        <v>1</v>
      </c>
      <c r="FB10" s="110">
        <v>1</v>
      </c>
      <c r="FC10" s="706">
        <v>7</v>
      </c>
      <c r="FD10" s="699">
        <v>7</v>
      </c>
      <c r="FE10" s="699"/>
      <c r="FF10" s="6">
        <f t="shared" si="88"/>
        <v>7</v>
      </c>
      <c r="FG10" s="104">
        <f t="shared" si="89"/>
        <v>7</v>
      </c>
      <c r="FH10" s="840" t="str">
        <f t="shared" si="90"/>
        <v>7.0</v>
      </c>
      <c r="FI10" s="12">
        <v>3</v>
      </c>
      <c r="FJ10" s="110">
        <v>3</v>
      </c>
      <c r="FK10" s="706">
        <v>7.8</v>
      </c>
      <c r="FL10" s="420">
        <v>7</v>
      </c>
      <c r="FM10" s="420"/>
      <c r="FN10" s="6">
        <f t="shared" si="91"/>
        <v>7.3</v>
      </c>
      <c r="FO10" s="104">
        <f t="shared" si="92"/>
        <v>7.3</v>
      </c>
      <c r="FP10" s="840" t="str">
        <f t="shared" si="93"/>
        <v>7.3</v>
      </c>
      <c r="FQ10" s="12">
        <v>4</v>
      </c>
      <c r="FR10" s="110">
        <v>4</v>
      </c>
      <c r="FS10" s="706">
        <v>8</v>
      </c>
      <c r="FT10" s="699">
        <v>9</v>
      </c>
      <c r="FU10" s="699"/>
      <c r="FV10" s="6">
        <f t="shared" si="94"/>
        <v>8.6</v>
      </c>
      <c r="FW10" s="104">
        <f t="shared" si="95"/>
        <v>8.6</v>
      </c>
      <c r="FX10" s="840" t="str">
        <f t="shared" si="96"/>
        <v>8.6</v>
      </c>
      <c r="FY10" s="12">
        <v>5</v>
      </c>
      <c r="FZ10" s="110">
        <v>5</v>
      </c>
      <c r="GA10" s="120">
        <v>8.4</v>
      </c>
      <c r="GB10" s="273">
        <v>8</v>
      </c>
      <c r="GC10" s="20"/>
      <c r="GD10" s="6">
        <f t="shared" si="97"/>
        <v>8.1999999999999993</v>
      </c>
      <c r="GE10" s="104">
        <f t="shared" si="98"/>
        <v>8.1999999999999993</v>
      </c>
      <c r="GF10" s="840" t="str">
        <f t="shared" si="99"/>
        <v>8.2</v>
      </c>
      <c r="GG10" s="12">
        <v>3</v>
      </c>
      <c r="GH10" s="110">
        <v>3</v>
      </c>
      <c r="GI10" s="706">
        <v>8.1</v>
      </c>
      <c r="GJ10" s="420">
        <v>8</v>
      </c>
      <c r="GK10" s="420"/>
      <c r="GL10" s="6">
        <f t="shared" si="100"/>
        <v>8</v>
      </c>
      <c r="GM10" s="104">
        <f t="shared" si="101"/>
        <v>8</v>
      </c>
      <c r="GN10" s="840" t="str">
        <f t="shared" si="102"/>
        <v>8.0</v>
      </c>
      <c r="GO10" s="12">
        <v>5</v>
      </c>
      <c r="GP10" s="110">
        <v>5</v>
      </c>
      <c r="GQ10" s="706">
        <v>7.9</v>
      </c>
      <c r="GR10" s="420">
        <v>9</v>
      </c>
      <c r="GS10" s="420"/>
      <c r="GT10" s="6">
        <f t="shared" si="103"/>
        <v>8.6</v>
      </c>
      <c r="GU10" s="104">
        <f t="shared" si="104"/>
        <v>8.6</v>
      </c>
      <c r="GV10" s="840" t="str">
        <f t="shared" si="105"/>
        <v>8.6</v>
      </c>
      <c r="GW10" s="12">
        <v>6</v>
      </c>
      <c r="GX10" s="110">
        <v>6</v>
      </c>
      <c r="GY10" s="365">
        <f t="shared" si="37"/>
        <v>30</v>
      </c>
      <c r="GZ10" s="561">
        <f t="shared" si="38"/>
        <v>8.1033333333333335</v>
      </c>
      <c r="HA10" s="561">
        <f t="shared" si="39"/>
        <v>8.1033333333333335</v>
      </c>
      <c r="HB10" s="563" t="str">
        <f t="shared" si="106"/>
        <v>8.10</v>
      </c>
      <c r="HC10" s="943" t="str">
        <f t="shared" si="107"/>
        <v>Lên lớp</v>
      </c>
      <c r="HD10" s="945">
        <f t="shared" si="40"/>
        <v>30</v>
      </c>
      <c r="HE10" s="657">
        <f t="shared" si="41"/>
        <v>8.1033333333333335</v>
      </c>
      <c r="HF10" s="656">
        <f t="shared" si="42"/>
        <v>74</v>
      </c>
      <c r="HG10" s="946">
        <f t="shared" si="43"/>
        <v>7.7729729729729717</v>
      </c>
      <c r="HH10" s="706">
        <v>6.7</v>
      </c>
      <c r="HI10" s="420">
        <v>9</v>
      </c>
      <c r="HJ10" s="420"/>
      <c r="HK10" s="6">
        <f t="shared" si="108"/>
        <v>8.1</v>
      </c>
      <c r="HL10" s="104">
        <f t="shared" si="109"/>
        <v>8.1</v>
      </c>
      <c r="HM10" s="840" t="str">
        <f t="shared" si="110"/>
        <v>8.1</v>
      </c>
      <c r="HN10" s="12">
        <v>3</v>
      </c>
      <c r="HO10" s="110">
        <v>3</v>
      </c>
      <c r="HP10" s="706">
        <v>7.6</v>
      </c>
      <c r="HQ10" s="420">
        <v>7</v>
      </c>
      <c r="HR10" s="11"/>
      <c r="HS10" s="6">
        <f t="shared" si="111"/>
        <v>7.2</v>
      </c>
      <c r="HT10" s="104">
        <f t="shared" si="112"/>
        <v>7.2</v>
      </c>
      <c r="HU10" s="840" t="str">
        <f t="shared" si="113"/>
        <v>7.2</v>
      </c>
      <c r="HV10" s="12">
        <v>4</v>
      </c>
      <c r="HW10" s="110">
        <v>4</v>
      </c>
      <c r="HX10" s="848">
        <v>8.1999999999999993</v>
      </c>
      <c r="HY10" s="420">
        <v>8</v>
      </c>
      <c r="HZ10" s="420"/>
      <c r="IA10" s="6">
        <f t="shared" si="114"/>
        <v>8.1</v>
      </c>
      <c r="IB10" s="104">
        <f t="shared" si="115"/>
        <v>8.1</v>
      </c>
      <c r="IC10" s="840" t="str">
        <f t="shared" si="116"/>
        <v>8.1</v>
      </c>
      <c r="ID10" s="12">
        <v>3</v>
      </c>
      <c r="IE10" s="110">
        <v>3</v>
      </c>
      <c r="IF10" s="706">
        <v>7.8</v>
      </c>
      <c r="IG10" s="420">
        <v>7</v>
      </c>
      <c r="IH10" s="420"/>
      <c r="II10" s="6">
        <f t="shared" si="117"/>
        <v>7.3</v>
      </c>
      <c r="IJ10" s="104">
        <f t="shared" si="118"/>
        <v>7.3</v>
      </c>
      <c r="IK10" s="840" t="str">
        <f t="shared" si="119"/>
        <v>7.3</v>
      </c>
      <c r="IL10" s="12">
        <v>6</v>
      </c>
      <c r="IM10" s="110">
        <v>6</v>
      </c>
      <c r="IN10" s="706">
        <v>7.3</v>
      </c>
      <c r="IO10" s="420">
        <v>9</v>
      </c>
      <c r="IP10" s="420"/>
      <c r="IQ10" s="6">
        <f t="shared" si="120"/>
        <v>8.3000000000000007</v>
      </c>
      <c r="IR10" s="104">
        <f t="shared" si="121"/>
        <v>8.3000000000000007</v>
      </c>
      <c r="IS10" s="840" t="str">
        <f t="shared" si="122"/>
        <v>8.3</v>
      </c>
      <c r="IT10" s="12">
        <v>4</v>
      </c>
      <c r="IU10" s="110">
        <v>4</v>
      </c>
      <c r="IV10" s="706">
        <v>8</v>
      </c>
      <c r="IW10" s="420">
        <v>8</v>
      </c>
      <c r="IX10" s="420"/>
      <c r="IY10" s="6">
        <f t="shared" si="123"/>
        <v>8</v>
      </c>
      <c r="IZ10" s="104">
        <f t="shared" si="124"/>
        <v>8</v>
      </c>
      <c r="JA10" s="840" t="str">
        <f t="shared" si="125"/>
        <v>8.0</v>
      </c>
      <c r="JB10" s="12">
        <v>3</v>
      </c>
      <c r="JC10" s="110">
        <v>3</v>
      </c>
      <c r="JD10" s="364">
        <f t="shared" si="126"/>
        <v>23</v>
      </c>
      <c r="JE10" s="544">
        <f t="shared" si="127"/>
        <v>7.7565217391304335</v>
      </c>
      <c r="JF10" s="544">
        <f t="shared" si="128"/>
        <v>7.7565217391304335</v>
      </c>
      <c r="JG10" s="549" t="str">
        <f t="shared" si="129"/>
        <v>7.76</v>
      </c>
      <c r="JH10" s="770" t="str">
        <f t="shared" si="130"/>
        <v>Lên lớp</v>
      </c>
      <c r="JI10" s="812">
        <f t="shared" si="131"/>
        <v>23</v>
      </c>
      <c r="JJ10" s="1090">
        <f t="shared" si="132"/>
        <v>7.7565217391304335</v>
      </c>
      <c r="JK10" s="526">
        <f t="shared" si="44"/>
        <v>53</v>
      </c>
      <c r="JL10" s="544">
        <f t="shared" si="45"/>
        <v>7.9528301886792452</v>
      </c>
      <c r="JM10" s="544">
        <f t="shared" si="46"/>
        <v>7.9528301886792452</v>
      </c>
      <c r="JN10" s="549" t="str">
        <f t="shared" si="133"/>
        <v>7.95</v>
      </c>
      <c r="JO10" s="699" t="str">
        <f t="shared" si="134"/>
        <v>Khá</v>
      </c>
      <c r="JP10" s="1230" t="str">
        <f t="shared" si="135"/>
        <v>Lên lớp</v>
      </c>
      <c r="JQ10" s="1235">
        <f t="shared" si="47"/>
        <v>53</v>
      </c>
      <c r="JR10" s="551">
        <f t="shared" si="48"/>
        <v>7.9528301886792452</v>
      </c>
      <c r="JS10" s="1233" t="str">
        <f t="shared" si="136"/>
        <v>7.95</v>
      </c>
      <c r="JT10" s="1230" t="str">
        <f t="shared" si="158"/>
        <v>Lên lớp</v>
      </c>
      <c r="JU10" s="936"/>
      <c r="JV10" s="1073">
        <f t="shared" si="49"/>
        <v>97</v>
      </c>
      <c r="JW10" s="1070">
        <f t="shared" si="50"/>
        <v>7.7690721649484535</v>
      </c>
      <c r="JX10" s="1071" t="str">
        <f t="shared" si="138"/>
        <v>7.77</v>
      </c>
      <c r="JY10" s="1076">
        <f t="shared" si="51"/>
        <v>97</v>
      </c>
      <c r="JZ10" s="1289">
        <f t="shared" si="52"/>
        <v>7.7690721649484527</v>
      </c>
      <c r="KA10" s="926">
        <v>7.7</v>
      </c>
      <c r="KB10" s="409">
        <v>7</v>
      </c>
      <c r="KC10" s="1290"/>
      <c r="KD10" s="6">
        <f t="shared" si="139"/>
        <v>7.3</v>
      </c>
      <c r="KE10" s="104">
        <f t="shared" si="140"/>
        <v>7.3</v>
      </c>
      <c r="KF10" s="840" t="str">
        <f t="shared" si="141"/>
        <v>7.3</v>
      </c>
      <c r="KG10" s="12">
        <v>2</v>
      </c>
      <c r="KH10" s="110">
        <v>2</v>
      </c>
      <c r="KI10" s="1522">
        <v>7.5</v>
      </c>
      <c r="KJ10" s="1328">
        <v>7</v>
      </c>
      <c r="KK10" s="1290"/>
      <c r="KL10" s="1328">
        <f t="shared" si="142"/>
        <v>7.2</v>
      </c>
      <c r="KM10" s="1329">
        <f t="shared" si="143"/>
        <v>7.2</v>
      </c>
      <c r="KN10" s="1330" t="str">
        <f t="shared" si="144"/>
        <v>7.2</v>
      </c>
      <c r="KO10" s="1331">
        <v>3</v>
      </c>
      <c r="KP10" s="110">
        <v>3</v>
      </c>
      <c r="KQ10" s="898">
        <v>8</v>
      </c>
      <c r="KR10" s="1290"/>
      <c r="KS10" s="1529">
        <f t="shared" si="145"/>
        <v>8</v>
      </c>
      <c r="KT10" s="1330" t="str">
        <f t="shared" si="146"/>
        <v>8.0</v>
      </c>
      <c r="KU10" s="1331">
        <v>5</v>
      </c>
      <c r="KV10" s="110">
        <v>5</v>
      </c>
      <c r="KW10" s="898">
        <v>8.1999999999999993</v>
      </c>
      <c r="KX10" s="1435">
        <v>9</v>
      </c>
      <c r="KY10" s="1290"/>
      <c r="KZ10" s="1328">
        <f t="shared" si="147"/>
        <v>8.6999999999999993</v>
      </c>
      <c r="LA10" s="1329">
        <f t="shared" si="148"/>
        <v>8.6999999999999993</v>
      </c>
      <c r="LB10" s="1330" t="str">
        <f t="shared" si="149"/>
        <v>8.7</v>
      </c>
      <c r="LC10" s="1331">
        <v>5</v>
      </c>
      <c r="LD10" s="110">
        <v>5</v>
      </c>
      <c r="LE10" s="1102">
        <v>9</v>
      </c>
      <c r="LF10" s="882">
        <v>9</v>
      </c>
      <c r="LG10" s="1327"/>
      <c r="LH10" s="1328">
        <f t="shared" si="150"/>
        <v>9</v>
      </c>
      <c r="LI10" s="1329">
        <f t="shared" si="151"/>
        <v>9</v>
      </c>
      <c r="LJ10" s="1330" t="str">
        <f t="shared" si="152"/>
        <v>9.0</v>
      </c>
      <c r="LK10" s="1331">
        <v>1</v>
      </c>
      <c r="LL10" s="110">
        <v>1</v>
      </c>
      <c r="LM10" s="898">
        <v>7</v>
      </c>
      <c r="LN10" s="1435">
        <v>7</v>
      </c>
      <c r="LO10" s="1435"/>
      <c r="LP10" s="1328">
        <f t="shared" si="153"/>
        <v>7</v>
      </c>
      <c r="LQ10" s="1329">
        <f t="shared" si="154"/>
        <v>7</v>
      </c>
      <c r="LR10" s="1330" t="str">
        <f t="shared" si="155"/>
        <v>7.0</v>
      </c>
      <c r="LS10" s="1331">
        <v>4</v>
      </c>
      <c r="LT10" s="110">
        <v>4</v>
      </c>
      <c r="LU10" s="365">
        <f t="shared" si="156"/>
        <v>20</v>
      </c>
      <c r="LV10" s="561">
        <f t="shared" si="157"/>
        <v>7.8349999999999991</v>
      </c>
      <c r="LW10" s="561">
        <f t="shared" si="53"/>
        <v>7.8349999999999991</v>
      </c>
    </row>
    <row r="11" spans="1:337" ht="18.75" customHeight="1" x14ac:dyDescent="0.25">
      <c r="A11" s="34">
        <v>17</v>
      </c>
      <c r="B11" s="34" t="s">
        <v>957</v>
      </c>
      <c r="C11" s="192" t="s">
        <v>993</v>
      </c>
      <c r="D11" s="37" t="s">
        <v>994</v>
      </c>
      <c r="E11" s="38" t="s">
        <v>995</v>
      </c>
      <c r="F11" s="193"/>
      <c r="G11" s="1607">
        <v>36953</v>
      </c>
      <c r="H11" s="34" t="s">
        <v>28</v>
      </c>
      <c r="I11" s="194" t="s">
        <v>996</v>
      </c>
      <c r="J11" s="126">
        <v>5.3</v>
      </c>
      <c r="K11" s="1531" t="str">
        <f t="shared" si="54"/>
        <v>5.3</v>
      </c>
      <c r="L11" s="372">
        <v>6.7</v>
      </c>
      <c r="M11" s="1533" t="str">
        <f t="shared" si="55"/>
        <v>6.7</v>
      </c>
      <c r="N11" s="491">
        <v>7.3</v>
      </c>
      <c r="O11" s="179">
        <v>9</v>
      </c>
      <c r="P11" s="180"/>
      <c r="Q11" s="6">
        <f t="shared" si="0"/>
        <v>8.3000000000000007</v>
      </c>
      <c r="R11" s="104">
        <f t="shared" si="1"/>
        <v>8.3000000000000007</v>
      </c>
      <c r="S11" s="840" t="str">
        <f t="shared" si="56"/>
        <v>8.3</v>
      </c>
      <c r="T11" s="183">
        <v>2</v>
      </c>
      <c r="U11" s="110">
        <v>2</v>
      </c>
      <c r="V11" s="195">
        <v>7</v>
      </c>
      <c r="W11" s="179">
        <v>5</v>
      </c>
      <c r="X11" s="180"/>
      <c r="Y11" s="6">
        <f t="shared" si="2"/>
        <v>5.8</v>
      </c>
      <c r="Z11" s="104">
        <f t="shared" si="3"/>
        <v>5.8</v>
      </c>
      <c r="AA11" s="808" t="str">
        <f t="shared" si="57"/>
        <v>5.8</v>
      </c>
      <c r="AB11" s="12">
        <v>3</v>
      </c>
      <c r="AC11" s="110">
        <v>3</v>
      </c>
      <c r="AD11" s="195">
        <v>6</v>
      </c>
      <c r="AE11" s="179">
        <v>5</v>
      </c>
      <c r="AF11" s="180"/>
      <c r="AG11" s="6">
        <f t="shared" si="4"/>
        <v>5.4</v>
      </c>
      <c r="AH11" s="104">
        <f t="shared" si="5"/>
        <v>5.4</v>
      </c>
      <c r="AI11" s="808" t="str">
        <f t="shared" si="58"/>
        <v>5.4</v>
      </c>
      <c r="AJ11" s="183">
        <v>3</v>
      </c>
      <c r="AK11" s="110">
        <v>3</v>
      </c>
      <c r="AL11" s="195">
        <v>7.5</v>
      </c>
      <c r="AM11" s="179">
        <v>5</v>
      </c>
      <c r="AN11" s="180"/>
      <c r="AO11" s="6">
        <f t="shared" si="6"/>
        <v>6</v>
      </c>
      <c r="AP11" s="104">
        <f t="shared" si="7"/>
        <v>6</v>
      </c>
      <c r="AQ11" s="808" t="str">
        <f t="shared" si="59"/>
        <v>6.0</v>
      </c>
      <c r="AR11" s="12">
        <v>4</v>
      </c>
      <c r="AS11" s="110">
        <v>4</v>
      </c>
      <c r="AT11" s="285">
        <v>7.6</v>
      </c>
      <c r="AU11" s="334">
        <v>9</v>
      </c>
      <c r="AV11" s="334"/>
      <c r="AW11" s="6">
        <f t="shared" si="8"/>
        <v>8.4</v>
      </c>
      <c r="AX11" s="104">
        <f t="shared" si="9"/>
        <v>8.4</v>
      </c>
      <c r="AY11" s="808" t="str">
        <f t="shared" si="60"/>
        <v>8.4</v>
      </c>
      <c r="AZ11" s="12">
        <v>3</v>
      </c>
      <c r="BA11" s="110">
        <v>3</v>
      </c>
      <c r="BB11" s="243">
        <v>7.6</v>
      </c>
      <c r="BC11" s="334">
        <v>6</v>
      </c>
      <c r="BD11" s="334"/>
      <c r="BE11" s="6">
        <f t="shared" si="10"/>
        <v>6.6</v>
      </c>
      <c r="BF11" s="104">
        <f t="shared" si="11"/>
        <v>6.6</v>
      </c>
      <c r="BG11" s="808" t="str">
        <f t="shared" si="61"/>
        <v>6.6</v>
      </c>
      <c r="BH11" s="12">
        <v>4</v>
      </c>
      <c r="BI11" s="110">
        <v>4</v>
      </c>
      <c r="BJ11" s="365">
        <f t="shared" si="12"/>
        <v>19</v>
      </c>
      <c r="BK11" s="375">
        <f t="shared" si="13"/>
        <v>6.621052631578948</v>
      </c>
      <c r="BL11" s="375">
        <f t="shared" si="14"/>
        <v>6.621052631578948</v>
      </c>
      <c r="BM11" s="377" t="str">
        <f t="shared" si="15"/>
        <v>6.62</v>
      </c>
      <c r="BN11" s="556" t="str">
        <f t="shared" si="62"/>
        <v>Lên lớp</v>
      </c>
      <c r="BO11" s="357">
        <f t="shared" si="16"/>
        <v>19</v>
      </c>
      <c r="BP11" s="358">
        <f t="shared" si="17"/>
        <v>6.621052631578948</v>
      </c>
      <c r="BQ11" s="243">
        <v>8</v>
      </c>
      <c r="BR11" s="244">
        <v>8</v>
      </c>
      <c r="BS11" s="244"/>
      <c r="BT11" s="6">
        <f t="shared" si="18"/>
        <v>8</v>
      </c>
      <c r="BU11" s="104">
        <f t="shared" si="19"/>
        <v>8</v>
      </c>
      <c r="BV11" s="808" t="str">
        <f t="shared" si="63"/>
        <v>8.0</v>
      </c>
      <c r="BW11" s="12">
        <v>2</v>
      </c>
      <c r="BX11" s="110">
        <v>2</v>
      </c>
      <c r="BY11" s="285">
        <v>6.4</v>
      </c>
      <c r="BZ11" s="244">
        <v>8</v>
      </c>
      <c r="CA11" s="244"/>
      <c r="CB11" s="6">
        <f t="shared" si="20"/>
        <v>7.4</v>
      </c>
      <c r="CC11" s="104">
        <f t="shared" si="21"/>
        <v>7.4</v>
      </c>
      <c r="CD11" s="808" t="str">
        <f t="shared" si="64"/>
        <v>7.4</v>
      </c>
      <c r="CE11" s="12">
        <v>6</v>
      </c>
      <c r="CF11" s="110">
        <v>6</v>
      </c>
      <c r="CG11" s="243">
        <v>8</v>
      </c>
      <c r="CH11" s="244">
        <v>9</v>
      </c>
      <c r="CI11" s="244"/>
      <c r="CJ11" s="6">
        <f t="shared" si="22"/>
        <v>8.6</v>
      </c>
      <c r="CK11" s="104">
        <f t="shared" si="23"/>
        <v>8.6</v>
      </c>
      <c r="CL11" s="808" t="str">
        <f t="shared" si="65"/>
        <v>8.6</v>
      </c>
      <c r="CM11" s="12">
        <v>4</v>
      </c>
      <c r="CN11" s="110">
        <v>4</v>
      </c>
      <c r="CO11" s="243">
        <v>5.9</v>
      </c>
      <c r="CP11" s="244">
        <v>3</v>
      </c>
      <c r="CQ11" s="881">
        <v>8</v>
      </c>
      <c r="CR11" s="6">
        <f t="shared" si="24"/>
        <v>4.2</v>
      </c>
      <c r="CS11" s="104">
        <f t="shared" si="25"/>
        <v>7.2</v>
      </c>
      <c r="CT11" s="808" t="str">
        <f t="shared" si="66"/>
        <v>7.2</v>
      </c>
      <c r="CU11" s="12">
        <v>6</v>
      </c>
      <c r="CV11" s="110">
        <v>6</v>
      </c>
      <c r="CW11" s="243">
        <v>6.3</v>
      </c>
      <c r="CX11" s="244">
        <v>9</v>
      </c>
      <c r="CY11" s="244"/>
      <c r="CZ11" s="6">
        <f t="shared" si="26"/>
        <v>7.9</v>
      </c>
      <c r="DA11" s="104">
        <f t="shared" si="27"/>
        <v>7.9</v>
      </c>
      <c r="DB11" s="808" t="str">
        <f t="shared" si="67"/>
        <v>7.9</v>
      </c>
      <c r="DC11" s="12">
        <v>3</v>
      </c>
      <c r="DD11" s="110">
        <v>3</v>
      </c>
      <c r="DE11" s="120">
        <v>7.8</v>
      </c>
      <c r="DF11" s="244">
        <v>5</v>
      </c>
      <c r="DG11" s="244"/>
      <c r="DH11" s="6">
        <f t="shared" si="28"/>
        <v>6.1</v>
      </c>
      <c r="DI11" s="104">
        <f t="shared" si="29"/>
        <v>6.1</v>
      </c>
      <c r="DJ11" s="808" t="str">
        <f t="shared" si="68"/>
        <v>6.1</v>
      </c>
      <c r="DK11" s="12">
        <v>4</v>
      </c>
      <c r="DL11" s="110">
        <v>4</v>
      </c>
      <c r="DM11" s="365">
        <f t="shared" si="30"/>
        <v>25</v>
      </c>
      <c r="DN11" s="561">
        <f t="shared" si="31"/>
        <v>6.7240000000000011</v>
      </c>
      <c r="DO11" s="561">
        <f t="shared" si="69"/>
        <v>7.444</v>
      </c>
      <c r="DP11" s="563" t="str">
        <f t="shared" si="32"/>
        <v>7.44</v>
      </c>
      <c r="DQ11" s="668" t="str">
        <f t="shared" si="70"/>
        <v>Lên lớp</v>
      </c>
      <c r="DR11" s="669">
        <f t="shared" si="33"/>
        <v>25</v>
      </c>
      <c r="DS11" s="657">
        <f t="shared" si="34"/>
        <v>7.444</v>
      </c>
      <c r="DT11" s="559">
        <f t="shared" si="71"/>
        <v>44</v>
      </c>
      <c r="DU11" s="561">
        <f t="shared" si="72"/>
        <v>6.6795454545454556</v>
      </c>
      <c r="DV11" s="561">
        <f t="shared" si="35"/>
        <v>7.088636363636363</v>
      </c>
      <c r="DW11" s="563" t="str">
        <f t="shared" si="36"/>
        <v>7.09</v>
      </c>
      <c r="DX11" s="702" t="str">
        <f t="shared" si="73"/>
        <v>Khá</v>
      </c>
      <c r="DY11" s="1230" t="str">
        <f t="shared" si="74"/>
        <v>Lên lớp</v>
      </c>
      <c r="DZ11" s="1236">
        <f t="shared" si="75"/>
        <v>44</v>
      </c>
      <c r="EA11" s="657">
        <f t="shared" si="76"/>
        <v>7.0886363636363647</v>
      </c>
      <c r="EB11" s="1234" t="str">
        <f t="shared" si="77"/>
        <v>7.09</v>
      </c>
      <c r="EC11" s="1230" t="str">
        <f t="shared" si="78"/>
        <v>Lên lớp</v>
      </c>
      <c r="ED11" s="113"/>
      <c r="EE11" s="706">
        <v>7.3</v>
      </c>
      <c r="EF11" s="420">
        <v>7</v>
      </c>
      <c r="EG11" s="420"/>
      <c r="EH11" s="6">
        <f t="shared" si="79"/>
        <v>7.1</v>
      </c>
      <c r="EI11" s="104">
        <f t="shared" si="80"/>
        <v>7.1</v>
      </c>
      <c r="EJ11" s="840" t="str">
        <f t="shared" si="81"/>
        <v>7.1</v>
      </c>
      <c r="EK11" s="12">
        <v>2</v>
      </c>
      <c r="EL11" s="110">
        <v>2</v>
      </c>
      <c r="EM11" s="706">
        <v>7</v>
      </c>
      <c r="EN11" s="699">
        <v>7</v>
      </c>
      <c r="EO11" s="699"/>
      <c r="EP11" s="6">
        <f t="shared" si="82"/>
        <v>7</v>
      </c>
      <c r="EQ11" s="104">
        <f t="shared" si="83"/>
        <v>7</v>
      </c>
      <c r="ER11" s="840" t="str">
        <f t="shared" si="84"/>
        <v>7.0</v>
      </c>
      <c r="ES11" s="12">
        <v>1</v>
      </c>
      <c r="ET11" s="110">
        <v>1</v>
      </c>
      <c r="EU11" s="848">
        <v>7</v>
      </c>
      <c r="EV11" s="699">
        <v>7</v>
      </c>
      <c r="EW11" s="699"/>
      <c r="EX11" s="6">
        <f t="shared" si="85"/>
        <v>7</v>
      </c>
      <c r="EY11" s="104">
        <f t="shared" si="86"/>
        <v>7</v>
      </c>
      <c r="EZ11" s="840" t="str">
        <f t="shared" si="87"/>
        <v>7.0</v>
      </c>
      <c r="FA11" s="12">
        <v>1</v>
      </c>
      <c r="FB11" s="110">
        <v>1</v>
      </c>
      <c r="FC11" s="706">
        <v>7</v>
      </c>
      <c r="FD11" s="699">
        <v>6</v>
      </c>
      <c r="FE11" s="699"/>
      <c r="FF11" s="6">
        <f t="shared" si="88"/>
        <v>6.4</v>
      </c>
      <c r="FG11" s="104">
        <f t="shared" si="89"/>
        <v>6.4</v>
      </c>
      <c r="FH11" s="840" t="str">
        <f t="shared" si="90"/>
        <v>6.4</v>
      </c>
      <c r="FI11" s="12">
        <v>3</v>
      </c>
      <c r="FJ11" s="110">
        <v>3</v>
      </c>
      <c r="FK11" s="706">
        <v>7.5</v>
      </c>
      <c r="FL11" s="420">
        <v>9</v>
      </c>
      <c r="FM11" s="420"/>
      <c r="FN11" s="6">
        <f t="shared" si="91"/>
        <v>8.4</v>
      </c>
      <c r="FO11" s="104">
        <f t="shared" si="92"/>
        <v>8.4</v>
      </c>
      <c r="FP11" s="840" t="str">
        <f t="shared" si="93"/>
        <v>8.4</v>
      </c>
      <c r="FQ11" s="12">
        <v>4</v>
      </c>
      <c r="FR11" s="110">
        <v>4</v>
      </c>
      <c r="FS11" s="706">
        <v>7.4</v>
      </c>
      <c r="FT11" s="699">
        <v>8</v>
      </c>
      <c r="FU11" s="699"/>
      <c r="FV11" s="6">
        <f t="shared" si="94"/>
        <v>7.8</v>
      </c>
      <c r="FW11" s="104">
        <f t="shared" si="95"/>
        <v>7.8</v>
      </c>
      <c r="FX11" s="840" t="str">
        <f t="shared" si="96"/>
        <v>7.8</v>
      </c>
      <c r="FY11" s="12">
        <v>5</v>
      </c>
      <c r="FZ11" s="110">
        <v>5</v>
      </c>
      <c r="GA11" s="120">
        <v>7.4</v>
      </c>
      <c r="GB11" s="273">
        <v>8</v>
      </c>
      <c r="GC11" s="20"/>
      <c r="GD11" s="6">
        <f t="shared" si="97"/>
        <v>7.8</v>
      </c>
      <c r="GE11" s="104">
        <f t="shared" si="98"/>
        <v>7.8</v>
      </c>
      <c r="GF11" s="840" t="str">
        <f t="shared" si="99"/>
        <v>7.8</v>
      </c>
      <c r="GG11" s="12">
        <v>3</v>
      </c>
      <c r="GH11" s="110">
        <v>3</v>
      </c>
      <c r="GI11" s="706">
        <v>8.4</v>
      </c>
      <c r="GJ11" s="420">
        <v>8</v>
      </c>
      <c r="GK11" s="420"/>
      <c r="GL11" s="6">
        <f t="shared" si="100"/>
        <v>8.1999999999999993</v>
      </c>
      <c r="GM11" s="104">
        <f t="shared" si="101"/>
        <v>8.1999999999999993</v>
      </c>
      <c r="GN11" s="840" t="str">
        <f t="shared" si="102"/>
        <v>8.2</v>
      </c>
      <c r="GO11" s="12">
        <v>5</v>
      </c>
      <c r="GP11" s="110">
        <v>5</v>
      </c>
      <c r="GQ11" s="706">
        <v>7.4</v>
      </c>
      <c r="GR11" s="420">
        <v>8</v>
      </c>
      <c r="GS11" s="420"/>
      <c r="GT11" s="6">
        <f t="shared" si="103"/>
        <v>7.8</v>
      </c>
      <c r="GU11" s="104">
        <f t="shared" si="104"/>
        <v>7.8</v>
      </c>
      <c r="GV11" s="840" t="str">
        <f t="shared" si="105"/>
        <v>7.8</v>
      </c>
      <c r="GW11" s="12">
        <v>6</v>
      </c>
      <c r="GX11" s="110">
        <v>6</v>
      </c>
      <c r="GY11" s="365">
        <f t="shared" si="37"/>
        <v>30</v>
      </c>
      <c r="GZ11" s="561">
        <f t="shared" si="38"/>
        <v>7.7066666666666661</v>
      </c>
      <c r="HA11" s="561">
        <f t="shared" si="39"/>
        <v>7.7066666666666661</v>
      </c>
      <c r="HB11" s="563" t="str">
        <f t="shared" si="106"/>
        <v>7.71</v>
      </c>
      <c r="HC11" s="943" t="str">
        <f t="shared" si="107"/>
        <v>Lên lớp</v>
      </c>
      <c r="HD11" s="945">
        <f t="shared" si="40"/>
        <v>30</v>
      </c>
      <c r="HE11" s="657">
        <f t="shared" si="41"/>
        <v>7.7066666666666661</v>
      </c>
      <c r="HF11" s="656">
        <f t="shared" si="42"/>
        <v>74</v>
      </c>
      <c r="HG11" s="946">
        <f t="shared" si="43"/>
        <v>7.3391891891891898</v>
      </c>
      <c r="HH11" s="706">
        <v>6</v>
      </c>
      <c r="HI11" s="420">
        <v>4</v>
      </c>
      <c r="HJ11" s="420">
        <v>10</v>
      </c>
      <c r="HK11" s="6">
        <f t="shared" si="108"/>
        <v>4.8</v>
      </c>
      <c r="HL11" s="104">
        <f t="shared" si="109"/>
        <v>8.4</v>
      </c>
      <c r="HM11" s="840" t="str">
        <f t="shared" si="110"/>
        <v>8.4</v>
      </c>
      <c r="HN11" s="12">
        <v>3</v>
      </c>
      <c r="HO11" s="110">
        <v>3</v>
      </c>
      <c r="HP11" s="706">
        <v>7.3</v>
      </c>
      <c r="HQ11" s="420">
        <v>6</v>
      </c>
      <c r="HR11" s="11"/>
      <c r="HS11" s="6">
        <f t="shared" si="111"/>
        <v>6.5</v>
      </c>
      <c r="HT11" s="104">
        <f t="shared" si="112"/>
        <v>6.5</v>
      </c>
      <c r="HU11" s="840" t="str">
        <f t="shared" si="113"/>
        <v>6.5</v>
      </c>
      <c r="HV11" s="12">
        <v>4</v>
      </c>
      <c r="HW11" s="110">
        <v>4</v>
      </c>
      <c r="HX11" s="848">
        <v>7.2</v>
      </c>
      <c r="HY11" s="420">
        <v>7</v>
      </c>
      <c r="HZ11" s="420"/>
      <c r="IA11" s="6">
        <f t="shared" si="114"/>
        <v>7.1</v>
      </c>
      <c r="IB11" s="104">
        <f t="shared" si="115"/>
        <v>7.1</v>
      </c>
      <c r="IC11" s="840" t="str">
        <f t="shared" si="116"/>
        <v>7.1</v>
      </c>
      <c r="ID11" s="12">
        <v>3</v>
      </c>
      <c r="IE11" s="110">
        <v>3</v>
      </c>
      <c r="IF11" s="706">
        <v>7.1</v>
      </c>
      <c r="IG11" s="420">
        <v>5</v>
      </c>
      <c r="IH11" s="420"/>
      <c r="II11" s="6">
        <f t="shared" si="117"/>
        <v>5.8</v>
      </c>
      <c r="IJ11" s="104">
        <f t="shared" si="118"/>
        <v>5.8</v>
      </c>
      <c r="IK11" s="840" t="str">
        <f t="shared" si="119"/>
        <v>5.8</v>
      </c>
      <c r="IL11" s="12">
        <v>6</v>
      </c>
      <c r="IM11" s="110">
        <v>6</v>
      </c>
      <c r="IN11" s="706">
        <v>6.3</v>
      </c>
      <c r="IO11" s="420">
        <v>9</v>
      </c>
      <c r="IP11" s="420"/>
      <c r="IQ11" s="6">
        <f t="shared" si="120"/>
        <v>7.9</v>
      </c>
      <c r="IR11" s="104">
        <f t="shared" si="121"/>
        <v>7.9</v>
      </c>
      <c r="IS11" s="840" t="str">
        <f t="shared" si="122"/>
        <v>7.9</v>
      </c>
      <c r="IT11" s="12">
        <v>4</v>
      </c>
      <c r="IU11" s="110">
        <v>4</v>
      </c>
      <c r="IV11" s="706">
        <v>8</v>
      </c>
      <c r="IW11" s="420">
        <v>6</v>
      </c>
      <c r="IX11" s="420"/>
      <c r="IY11" s="6">
        <f t="shared" si="123"/>
        <v>6.8</v>
      </c>
      <c r="IZ11" s="104">
        <f t="shared" si="124"/>
        <v>6.8</v>
      </c>
      <c r="JA11" s="840" t="str">
        <f t="shared" si="125"/>
        <v>6.8</v>
      </c>
      <c r="JB11" s="12">
        <v>3</v>
      </c>
      <c r="JC11" s="110">
        <v>3</v>
      </c>
      <c r="JD11" s="364">
        <f t="shared" si="126"/>
        <v>23</v>
      </c>
      <c r="JE11" s="544">
        <f t="shared" si="127"/>
        <v>6.4565217391304346</v>
      </c>
      <c r="JF11" s="544">
        <f t="shared" si="128"/>
        <v>6.9260869565217398</v>
      </c>
      <c r="JG11" s="549" t="str">
        <f t="shared" si="129"/>
        <v>6.93</v>
      </c>
      <c r="JH11" s="770" t="str">
        <f t="shared" si="130"/>
        <v>Lên lớp</v>
      </c>
      <c r="JI11" s="812">
        <f t="shared" si="131"/>
        <v>23</v>
      </c>
      <c r="JJ11" s="1090">
        <f t="shared" si="132"/>
        <v>6.9260869565217398</v>
      </c>
      <c r="JK11" s="526">
        <f t="shared" si="44"/>
        <v>53</v>
      </c>
      <c r="JL11" s="544">
        <f t="shared" si="45"/>
        <v>7.1641509433962263</v>
      </c>
      <c r="JM11" s="544">
        <f t="shared" si="46"/>
        <v>7.367924528301887</v>
      </c>
      <c r="JN11" s="549" t="str">
        <f t="shared" si="133"/>
        <v>7.37</v>
      </c>
      <c r="JO11" s="699" t="str">
        <f t="shared" si="134"/>
        <v>Khá</v>
      </c>
      <c r="JP11" s="1230" t="str">
        <f t="shared" si="135"/>
        <v>Lên lớp</v>
      </c>
      <c r="JQ11" s="1235">
        <f t="shared" si="47"/>
        <v>53</v>
      </c>
      <c r="JR11" s="551">
        <f t="shared" si="48"/>
        <v>7.367924528301887</v>
      </c>
      <c r="JS11" s="1233" t="str">
        <f t="shared" si="136"/>
        <v>7.37</v>
      </c>
      <c r="JT11" s="1230" t="str">
        <f t="shared" si="158"/>
        <v>Lên lớp</v>
      </c>
      <c r="JU11" s="936"/>
      <c r="JV11" s="1073">
        <f t="shared" si="49"/>
        <v>97</v>
      </c>
      <c r="JW11" s="1070">
        <f t="shared" si="50"/>
        <v>7.2412371134020628</v>
      </c>
      <c r="JX11" s="1071" t="str">
        <f t="shared" si="138"/>
        <v>7.24</v>
      </c>
      <c r="JY11" s="1076">
        <f t="shared" si="51"/>
        <v>97</v>
      </c>
      <c r="JZ11" s="1289">
        <f t="shared" si="52"/>
        <v>7.2412371134020628</v>
      </c>
      <c r="KA11" s="926">
        <v>7.1</v>
      </c>
      <c r="KB11" s="409">
        <v>7</v>
      </c>
      <c r="KC11" s="1290"/>
      <c r="KD11" s="6">
        <f t="shared" si="139"/>
        <v>7</v>
      </c>
      <c r="KE11" s="104">
        <f t="shared" si="140"/>
        <v>7</v>
      </c>
      <c r="KF11" s="840" t="str">
        <f t="shared" si="141"/>
        <v>7.0</v>
      </c>
      <c r="KG11" s="12">
        <v>2</v>
      </c>
      <c r="KH11" s="110">
        <v>2</v>
      </c>
      <c r="KI11" s="1522">
        <v>7</v>
      </c>
      <c r="KJ11" s="1328">
        <v>7</v>
      </c>
      <c r="KK11" s="1290"/>
      <c r="KL11" s="1328">
        <f t="shared" si="142"/>
        <v>7</v>
      </c>
      <c r="KM11" s="1329">
        <f t="shared" si="143"/>
        <v>7</v>
      </c>
      <c r="KN11" s="1330" t="str">
        <f t="shared" si="144"/>
        <v>7.0</v>
      </c>
      <c r="KO11" s="1331">
        <v>3</v>
      </c>
      <c r="KP11" s="110">
        <v>3</v>
      </c>
      <c r="KQ11" s="898">
        <v>7.4</v>
      </c>
      <c r="KR11" s="1290"/>
      <c r="KS11" s="1529">
        <f t="shared" si="145"/>
        <v>7.4</v>
      </c>
      <c r="KT11" s="1330" t="str">
        <f t="shared" si="146"/>
        <v>7.4</v>
      </c>
      <c r="KU11" s="1331">
        <v>5</v>
      </c>
      <c r="KV11" s="110">
        <v>5</v>
      </c>
      <c r="KW11" s="898">
        <v>7.4</v>
      </c>
      <c r="KX11" s="1435">
        <v>8</v>
      </c>
      <c r="KY11" s="1290"/>
      <c r="KZ11" s="1328">
        <f t="shared" si="147"/>
        <v>7.8</v>
      </c>
      <c r="LA11" s="1329">
        <f t="shared" si="148"/>
        <v>7.8</v>
      </c>
      <c r="LB11" s="1330" t="str">
        <f t="shared" si="149"/>
        <v>7.8</v>
      </c>
      <c r="LC11" s="1331">
        <v>5</v>
      </c>
      <c r="LD11" s="110">
        <v>5</v>
      </c>
      <c r="LE11" s="1102">
        <v>7</v>
      </c>
      <c r="LF11" s="882">
        <v>7</v>
      </c>
      <c r="LG11" s="1327"/>
      <c r="LH11" s="1328">
        <f t="shared" si="150"/>
        <v>7</v>
      </c>
      <c r="LI11" s="1329">
        <f t="shared" si="151"/>
        <v>7</v>
      </c>
      <c r="LJ11" s="1330" t="str">
        <f t="shared" si="152"/>
        <v>7.0</v>
      </c>
      <c r="LK11" s="1331">
        <v>1</v>
      </c>
      <c r="LL11" s="110">
        <v>1</v>
      </c>
      <c r="LM11" s="898">
        <v>6.5</v>
      </c>
      <c r="LN11" s="1435">
        <v>7</v>
      </c>
      <c r="LO11" s="1435"/>
      <c r="LP11" s="1328">
        <f t="shared" si="153"/>
        <v>6.8</v>
      </c>
      <c r="LQ11" s="1329">
        <f t="shared" si="154"/>
        <v>6.8</v>
      </c>
      <c r="LR11" s="1330" t="str">
        <f t="shared" si="155"/>
        <v>6.8</v>
      </c>
      <c r="LS11" s="1331">
        <v>4</v>
      </c>
      <c r="LT11" s="110">
        <v>4</v>
      </c>
      <c r="LU11" s="365">
        <f t="shared" si="156"/>
        <v>20</v>
      </c>
      <c r="LV11" s="561">
        <f t="shared" si="157"/>
        <v>7.26</v>
      </c>
      <c r="LW11" s="561">
        <f t="shared" si="53"/>
        <v>7.26</v>
      </c>
    </row>
    <row r="12" spans="1:337" ht="18.75" customHeight="1" x14ac:dyDescent="0.25">
      <c r="A12" s="33">
        <v>18</v>
      </c>
      <c r="B12" s="33" t="s">
        <v>957</v>
      </c>
      <c r="C12" s="23" t="s">
        <v>997</v>
      </c>
      <c r="D12" s="1597" t="s">
        <v>998</v>
      </c>
      <c r="E12" s="952" t="s">
        <v>26</v>
      </c>
      <c r="F12" s="196" t="s">
        <v>1221</v>
      </c>
      <c r="G12" s="1600" t="s">
        <v>999</v>
      </c>
      <c r="H12" s="1601" t="s">
        <v>28</v>
      </c>
      <c r="I12" s="1602" t="s">
        <v>1000</v>
      </c>
      <c r="J12" s="118">
        <v>5.5</v>
      </c>
      <c r="K12" s="1531" t="str">
        <f t="shared" si="54"/>
        <v>5.5</v>
      </c>
      <c r="L12" s="373">
        <v>6.1</v>
      </c>
      <c r="M12" s="1533" t="str">
        <f t="shared" si="55"/>
        <v>6.1</v>
      </c>
      <c r="N12" s="257">
        <v>6.3</v>
      </c>
      <c r="O12" s="21">
        <v>8</v>
      </c>
      <c r="P12" s="27"/>
      <c r="Q12" s="6">
        <f t="shared" si="0"/>
        <v>7.3</v>
      </c>
      <c r="R12" s="104">
        <f t="shared" si="1"/>
        <v>7.3</v>
      </c>
      <c r="S12" s="840" t="str">
        <f t="shared" si="56"/>
        <v>7.3</v>
      </c>
      <c r="T12" s="183">
        <v>2</v>
      </c>
      <c r="U12" s="110">
        <v>2</v>
      </c>
      <c r="V12" s="291">
        <v>0</v>
      </c>
      <c r="W12" s="20"/>
      <c r="X12" s="20"/>
      <c r="Y12" s="6">
        <f t="shared" si="2"/>
        <v>0</v>
      </c>
      <c r="Z12" s="104">
        <f t="shared" si="3"/>
        <v>0</v>
      </c>
      <c r="AA12" s="808" t="str">
        <f t="shared" si="57"/>
        <v>0.0</v>
      </c>
      <c r="AB12" s="12">
        <v>3</v>
      </c>
      <c r="AC12" s="110"/>
      <c r="AD12" s="293">
        <v>5.3</v>
      </c>
      <c r="AE12" s="21">
        <v>5</v>
      </c>
      <c r="AF12" s="21"/>
      <c r="AG12" s="6">
        <f t="shared" si="4"/>
        <v>5.0999999999999996</v>
      </c>
      <c r="AH12" s="104">
        <f t="shared" si="5"/>
        <v>5.0999999999999996</v>
      </c>
      <c r="AI12" s="808" t="str">
        <f t="shared" si="58"/>
        <v>5.1</v>
      </c>
      <c r="AJ12" s="183">
        <v>3</v>
      </c>
      <c r="AK12" s="110">
        <v>3</v>
      </c>
      <c r="AL12" s="6">
        <v>7</v>
      </c>
      <c r="AM12" s="269"/>
      <c r="AN12" s="269"/>
      <c r="AO12" s="6">
        <f t="shared" si="6"/>
        <v>2.8</v>
      </c>
      <c r="AP12" s="104">
        <f t="shared" si="7"/>
        <v>2.8</v>
      </c>
      <c r="AQ12" s="808" t="str">
        <f t="shared" si="59"/>
        <v>2.8</v>
      </c>
      <c r="AR12" s="12">
        <v>4</v>
      </c>
      <c r="AS12" s="110"/>
      <c r="AT12" s="285">
        <v>5.3</v>
      </c>
      <c r="AU12" s="334">
        <v>8</v>
      </c>
      <c r="AV12" s="334"/>
      <c r="AW12" s="6">
        <f t="shared" si="8"/>
        <v>6.9</v>
      </c>
      <c r="AX12" s="104">
        <f t="shared" si="9"/>
        <v>6.9</v>
      </c>
      <c r="AY12" s="808" t="str">
        <f t="shared" si="60"/>
        <v>6.9</v>
      </c>
      <c r="AZ12" s="12">
        <v>3</v>
      </c>
      <c r="BA12" s="110">
        <v>3</v>
      </c>
      <c r="BB12" s="243">
        <v>5.3</v>
      </c>
      <c r="BC12" s="334">
        <v>4</v>
      </c>
      <c r="BD12" s="334">
        <v>7</v>
      </c>
      <c r="BE12" s="6">
        <f t="shared" si="10"/>
        <v>4.5</v>
      </c>
      <c r="BF12" s="104">
        <f t="shared" si="11"/>
        <v>6.3</v>
      </c>
      <c r="BG12" s="808" t="str">
        <f t="shared" si="61"/>
        <v>6.3</v>
      </c>
      <c r="BH12" s="12">
        <v>4</v>
      </c>
      <c r="BI12" s="110">
        <v>4</v>
      </c>
      <c r="BJ12" s="365">
        <f t="shared" si="12"/>
        <v>19</v>
      </c>
      <c r="BK12" s="375">
        <f t="shared" si="13"/>
        <v>4.2</v>
      </c>
      <c r="BL12" s="375">
        <f t="shared" si="14"/>
        <v>4.5789473684210522</v>
      </c>
      <c r="BM12" s="377" t="str">
        <f t="shared" si="15"/>
        <v>4.58</v>
      </c>
      <c r="BN12" s="556" t="str">
        <f t="shared" si="62"/>
        <v>Điều chỉnh tiến độ học</v>
      </c>
      <c r="BO12" s="357">
        <f t="shared" si="16"/>
        <v>12</v>
      </c>
      <c r="BP12" s="358">
        <f t="shared" si="17"/>
        <v>6.3166666666666664</v>
      </c>
      <c r="BQ12" s="243">
        <v>5.3</v>
      </c>
      <c r="BR12" s="244">
        <v>7</v>
      </c>
      <c r="BS12" s="244"/>
      <c r="BT12" s="6">
        <f t="shared" si="18"/>
        <v>6.3</v>
      </c>
      <c r="BU12" s="104">
        <f t="shared" si="19"/>
        <v>6.3</v>
      </c>
      <c r="BV12" s="808" t="str">
        <f t="shared" si="63"/>
        <v>6.3</v>
      </c>
      <c r="BW12" s="12">
        <v>2</v>
      </c>
      <c r="BX12" s="110">
        <v>2</v>
      </c>
      <c r="BY12" s="285">
        <v>5.3</v>
      </c>
      <c r="BZ12" s="244">
        <v>6</v>
      </c>
      <c r="CA12" s="244"/>
      <c r="CB12" s="6">
        <f t="shared" si="20"/>
        <v>5.7</v>
      </c>
      <c r="CC12" s="104">
        <f t="shared" si="21"/>
        <v>5.7</v>
      </c>
      <c r="CD12" s="808" t="str">
        <f t="shared" si="64"/>
        <v>5.7</v>
      </c>
      <c r="CE12" s="12">
        <v>6</v>
      </c>
      <c r="CF12" s="110">
        <v>6</v>
      </c>
      <c r="CG12" s="243">
        <v>6.1</v>
      </c>
      <c r="CH12" s="244">
        <v>9</v>
      </c>
      <c r="CI12" s="244"/>
      <c r="CJ12" s="6">
        <f t="shared" si="22"/>
        <v>7.8</v>
      </c>
      <c r="CK12" s="104">
        <f t="shared" si="23"/>
        <v>7.8</v>
      </c>
      <c r="CL12" s="808" t="str">
        <f t="shared" si="65"/>
        <v>7.8</v>
      </c>
      <c r="CM12" s="12">
        <v>4</v>
      </c>
      <c r="CN12" s="110">
        <v>4</v>
      </c>
      <c r="CO12" s="243">
        <v>5.0999999999999996</v>
      </c>
      <c r="CP12" s="315"/>
      <c r="CQ12" s="344">
        <v>7</v>
      </c>
      <c r="CR12" s="6">
        <f t="shared" si="24"/>
        <v>2</v>
      </c>
      <c r="CS12" s="104">
        <f t="shared" si="25"/>
        <v>6.2</v>
      </c>
      <c r="CT12" s="808" t="str">
        <f t="shared" si="66"/>
        <v>6.2</v>
      </c>
      <c r="CU12" s="12">
        <v>6</v>
      </c>
      <c r="CV12" s="110">
        <v>6</v>
      </c>
      <c r="CW12" s="243">
        <v>5.4</v>
      </c>
      <c r="CX12" s="244">
        <v>9</v>
      </c>
      <c r="CY12" s="244"/>
      <c r="CZ12" s="6">
        <f t="shared" si="26"/>
        <v>7.6</v>
      </c>
      <c r="DA12" s="104">
        <f t="shared" si="27"/>
        <v>7.6</v>
      </c>
      <c r="DB12" s="808" t="str">
        <f t="shared" si="67"/>
        <v>7.6</v>
      </c>
      <c r="DC12" s="12">
        <v>3</v>
      </c>
      <c r="DD12" s="110">
        <v>3</v>
      </c>
      <c r="DE12" s="120">
        <v>5.2</v>
      </c>
      <c r="DF12" s="244">
        <v>6</v>
      </c>
      <c r="DG12" s="244"/>
      <c r="DH12" s="6">
        <f t="shared" si="28"/>
        <v>5.7</v>
      </c>
      <c r="DI12" s="104">
        <f t="shared" si="29"/>
        <v>5.7</v>
      </c>
      <c r="DJ12" s="808" t="str">
        <f t="shared" si="68"/>
        <v>5.7</v>
      </c>
      <c r="DK12" s="12">
        <v>4</v>
      </c>
      <c r="DL12" s="110">
        <v>4</v>
      </c>
      <c r="DM12" s="365">
        <f t="shared" si="30"/>
        <v>25</v>
      </c>
      <c r="DN12" s="561">
        <f t="shared" si="31"/>
        <v>5.4239999999999995</v>
      </c>
      <c r="DO12" s="561">
        <f t="shared" si="69"/>
        <v>6.4320000000000004</v>
      </c>
      <c r="DP12" s="563" t="str">
        <f t="shared" si="32"/>
        <v>6.43</v>
      </c>
      <c r="DQ12" s="668" t="str">
        <f t="shared" si="70"/>
        <v>Lên lớp</v>
      </c>
      <c r="DR12" s="669">
        <f t="shared" si="33"/>
        <v>25</v>
      </c>
      <c r="DS12" s="657">
        <f t="shared" si="34"/>
        <v>6.4320000000000004</v>
      </c>
      <c r="DT12" s="559">
        <f t="shared" si="71"/>
        <v>44</v>
      </c>
      <c r="DU12" s="561">
        <f t="shared" si="72"/>
        <v>4.8954545454545446</v>
      </c>
      <c r="DV12" s="561">
        <f t="shared" si="35"/>
        <v>5.6318181818181818</v>
      </c>
      <c r="DW12" s="563" t="str">
        <f t="shared" si="36"/>
        <v>5.63</v>
      </c>
      <c r="DX12" s="701" t="str">
        <f t="shared" si="73"/>
        <v>Trung bình</v>
      </c>
      <c r="DY12" s="1230" t="str">
        <f t="shared" si="74"/>
        <v>Lên lớp</v>
      </c>
      <c r="DZ12" s="1236">
        <f t="shared" si="75"/>
        <v>37</v>
      </c>
      <c r="EA12" s="657">
        <f t="shared" si="76"/>
        <v>6.3945945945945946</v>
      </c>
      <c r="EB12" s="1234" t="str">
        <f t="shared" si="77"/>
        <v>6.39</v>
      </c>
      <c r="EC12" s="1230" t="str">
        <f t="shared" si="78"/>
        <v>Lên lớp</v>
      </c>
      <c r="ED12" s="113"/>
      <c r="EE12" s="774">
        <v>0</v>
      </c>
      <c r="EF12" s="420"/>
      <c r="EG12" s="420"/>
      <c r="EH12" s="6">
        <f t="shared" si="79"/>
        <v>0</v>
      </c>
      <c r="EI12" s="104">
        <f t="shared" si="80"/>
        <v>0</v>
      </c>
      <c r="EJ12" s="840" t="str">
        <f t="shared" si="81"/>
        <v>0.0</v>
      </c>
      <c r="EK12" s="12">
        <v>2</v>
      </c>
      <c r="EL12" s="110"/>
      <c r="EM12" s="706">
        <v>6</v>
      </c>
      <c r="EN12" s="699">
        <v>7</v>
      </c>
      <c r="EO12" s="699"/>
      <c r="EP12" s="6">
        <f t="shared" si="82"/>
        <v>6.6</v>
      </c>
      <c r="EQ12" s="104">
        <f t="shared" si="83"/>
        <v>6.6</v>
      </c>
      <c r="ER12" s="840" t="str">
        <f t="shared" si="84"/>
        <v>6.6</v>
      </c>
      <c r="ES12" s="12">
        <v>1</v>
      </c>
      <c r="ET12" s="110">
        <v>1</v>
      </c>
      <c r="EU12" s="848">
        <v>5</v>
      </c>
      <c r="EV12" s="699">
        <v>7</v>
      </c>
      <c r="EW12" s="699"/>
      <c r="EX12" s="6">
        <f t="shared" si="85"/>
        <v>6.2</v>
      </c>
      <c r="EY12" s="104">
        <f t="shared" si="86"/>
        <v>6.2</v>
      </c>
      <c r="EZ12" s="840" t="str">
        <f t="shared" si="87"/>
        <v>6.2</v>
      </c>
      <c r="FA12" s="12">
        <v>1</v>
      </c>
      <c r="FB12" s="110">
        <v>1</v>
      </c>
      <c r="FC12" s="774">
        <v>0</v>
      </c>
      <c r="FD12" s="699"/>
      <c r="FE12" s="699"/>
      <c r="FF12" s="6">
        <f t="shared" si="88"/>
        <v>0</v>
      </c>
      <c r="FG12" s="104">
        <f t="shared" si="89"/>
        <v>0</v>
      </c>
      <c r="FH12" s="840" t="str">
        <f t="shared" si="90"/>
        <v>0.0</v>
      </c>
      <c r="FI12" s="12">
        <v>3</v>
      </c>
      <c r="FJ12" s="110"/>
      <c r="FK12" s="1121">
        <v>5.2</v>
      </c>
      <c r="FL12" s="875">
        <v>5</v>
      </c>
      <c r="FM12" s="875"/>
      <c r="FN12" s="424">
        <f t="shared" si="91"/>
        <v>5.0999999999999996</v>
      </c>
      <c r="FO12" s="425">
        <f t="shared" si="92"/>
        <v>5.0999999999999996</v>
      </c>
      <c r="FP12" s="1120" t="str">
        <f t="shared" si="93"/>
        <v>5.1</v>
      </c>
      <c r="FQ12" s="12">
        <v>4</v>
      </c>
      <c r="FR12" s="110">
        <v>4</v>
      </c>
      <c r="FS12" s="706"/>
      <c r="FT12" s="699"/>
      <c r="FU12" s="699"/>
      <c r="FV12" s="6">
        <f t="shared" si="94"/>
        <v>0</v>
      </c>
      <c r="FW12" s="104">
        <f t="shared" si="95"/>
        <v>0</v>
      </c>
      <c r="FX12" s="840" t="str">
        <f t="shared" si="96"/>
        <v>0.0</v>
      </c>
      <c r="FY12" s="12">
        <v>5</v>
      </c>
      <c r="FZ12" s="110"/>
      <c r="GA12" s="919">
        <v>0</v>
      </c>
      <c r="GB12" s="273"/>
      <c r="GC12" s="20"/>
      <c r="GD12" s="6">
        <f t="shared" si="97"/>
        <v>0</v>
      </c>
      <c r="GE12" s="104">
        <f t="shared" si="98"/>
        <v>0</v>
      </c>
      <c r="GF12" s="840" t="str">
        <f t="shared" si="99"/>
        <v>0.0</v>
      </c>
      <c r="GG12" s="12">
        <v>3</v>
      </c>
      <c r="GH12" s="110"/>
      <c r="GI12" s="774">
        <v>0</v>
      </c>
      <c r="GJ12" s="420"/>
      <c r="GK12" s="420"/>
      <c r="GL12" s="6">
        <f t="shared" si="100"/>
        <v>0</v>
      </c>
      <c r="GM12" s="104">
        <f t="shared" si="101"/>
        <v>0</v>
      </c>
      <c r="GN12" s="840" t="str">
        <f t="shared" si="102"/>
        <v>0.0</v>
      </c>
      <c r="GO12" s="12">
        <v>5</v>
      </c>
      <c r="GP12" s="110"/>
      <c r="GQ12" s="1121">
        <v>5</v>
      </c>
      <c r="GR12" s="875">
        <v>4</v>
      </c>
      <c r="GS12" s="875">
        <v>6</v>
      </c>
      <c r="GT12" s="424">
        <f t="shared" si="103"/>
        <v>4.4000000000000004</v>
      </c>
      <c r="GU12" s="425">
        <f t="shared" si="104"/>
        <v>5.6</v>
      </c>
      <c r="GV12" s="1120" t="str">
        <f t="shared" si="105"/>
        <v>5.6</v>
      </c>
      <c r="GW12" s="12">
        <v>6</v>
      </c>
      <c r="GX12" s="110">
        <v>6</v>
      </c>
      <c r="GY12" s="365">
        <f t="shared" si="37"/>
        <v>30</v>
      </c>
      <c r="GZ12" s="561">
        <f t="shared" si="38"/>
        <v>1.986666666666667</v>
      </c>
      <c r="HA12" s="561">
        <f t="shared" si="39"/>
        <v>2.2266666666666666</v>
      </c>
      <c r="HB12" s="563" t="str">
        <f t="shared" si="106"/>
        <v>2.23</v>
      </c>
      <c r="HC12" s="943" t="str">
        <f t="shared" si="107"/>
        <v>Buộc thôi học</v>
      </c>
      <c r="HD12" s="945">
        <f t="shared" si="40"/>
        <v>12</v>
      </c>
      <c r="HE12" s="657">
        <f t="shared" si="41"/>
        <v>5.5666666666666664</v>
      </c>
      <c r="HF12" s="656">
        <f t="shared" si="42"/>
        <v>49</v>
      </c>
      <c r="HG12" s="946">
        <f t="shared" si="43"/>
        <v>6.1918367346938767</v>
      </c>
      <c r="HH12" s="1121">
        <v>6.6</v>
      </c>
      <c r="HI12" s="875">
        <v>7</v>
      </c>
      <c r="HJ12" s="875"/>
      <c r="HK12" s="424">
        <f t="shared" si="108"/>
        <v>6.8</v>
      </c>
      <c r="HL12" s="425">
        <f t="shared" si="109"/>
        <v>6.8</v>
      </c>
      <c r="HM12" s="1120" t="str">
        <f t="shared" si="110"/>
        <v>6.8</v>
      </c>
      <c r="HN12" s="12">
        <v>3</v>
      </c>
      <c r="HO12" s="110">
        <v>3</v>
      </c>
      <c r="HP12" s="706">
        <v>5</v>
      </c>
      <c r="HQ12" s="420">
        <v>5</v>
      </c>
      <c r="HR12" s="11"/>
      <c r="HS12" s="6">
        <f t="shared" si="111"/>
        <v>5</v>
      </c>
      <c r="HT12" s="104">
        <f t="shared" si="112"/>
        <v>5</v>
      </c>
      <c r="HU12" s="840" t="str">
        <f t="shared" si="113"/>
        <v>5.0</v>
      </c>
      <c r="HV12" s="12">
        <v>4</v>
      </c>
      <c r="HW12" s="110">
        <v>4</v>
      </c>
      <c r="HX12" s="848">
        <v>0</v>
      </c>
      <c r="HY12" s="420"/>
      <c r="HZ12" s="420"/>
      <c r="IA12" s="6">
        <f t="shared" si="114"/>
        <v>0</v>
      </c>
      <c r="IB12" s="104">
        <f t="shared" si="115"/>
        <v>0</v>
      </c>
      <c r="IC12" s="840" t="str">
        <f t="shared" si="116"/>
        <v>0.0</v>
      </c>
      <c r="ID12" s="12">
        <v>3</v>
      </c>
      <c r="IE12" s="110"/>
      <c r="IF12" s="774">
        <v>0</v>
      </c>
      <c r="IG12" s="420"/>
      <c r="IH12" s="420"/>
      <c r="II12" s="6">
        <f t="shared" si="117"/>
        <v>0</v>
      </c>
      <c r="IJ12" s="104">
        <f t="shared" si="118"/>
        <v>0</v>
      </c>
      <c r="IK12" s="840" t="str">
        <f t="shared" si="119"/>
        <v>0.0</v>
      </c>
      <c r="IL12" s="12">
        <v>6</v>
      </c>
      <c r="IM12" s="110"/>
      <c r="IN12" s="1121">
        <v>5.3</v>
      </c>
      <c r="IO12" s="875">
        <v>5</v>
      </c>
      <c r="IP12" s="875"/>
      <c r="IQ12" s="424">
        <f t="shared" si="120"/>
        <v>5.0999999999999996</v>
      </c>
      <c r="IR12" s="425">
        <f t="shared" si="121"/>
        <v>5.0999999999999996</v>
      </c>
      <c r="IS12" s="1120" t="str">
        <f t="shared" si="122"/>
        <v>5.1</v>
      </c>
      <c r="IT12" s="12">
        <v>4</v>
      </c>
      <c r="IU12" s="110">
        <v>4</v>
      </c>
      <c r="IV12" s="706">
        <v>5.6</v>
      </c>
      <c r="IW12" s="420">
        <v>5</v>
      </c>
      <c r="IX12" s="420"/>
      <c r="IY12" s="6">
        <f t="shared" si="123"/>
        <v>5.2</v>
      </c>
      <c r="IZ12" s="104">
        <f t="shared" si="124"/>
        <v>5.2</v>
      </c>
      <c r="JA12" s="840" t="str">
        <f t="shared" si="125"/>
        <v>5.2</v>
      </c>
      <c r="JB12" s="12">
        <v>3</v>
      </c>
      <c r="JC12" s="110">
        <v>3</v>
      </c>
      <c r="JD12" s="364">
        <f t="shared" si="126"/>
        <v>23</v>
      </c>
      <c r="JE12" s="544">
        <f t="shared" si="127"/>
        <v>3.321739130434783</v>
      </c>
      <c r="JF12" s="544">
        <f t="shared" si="128"/>
        <v>3.321739130434783</v>
      </c>
      <c r="JG12" s="549" t="str">
        <f t="shared" si="129"/>
        <v>3.32</v>
      </c>
      <c r="JH12" s="770" t="str">
        <f t="shared" si="130"/>
        <v>Buộc thôi học</v>
      </c>
      <c r="JI12" s="812">
        <f t="shared" si="131"/>
        <v>14</v>
      </c>
      <c r="JJ12" s="1090">
        <f t="shared" si="132"/>
        <v>5.4571428571428573</v>
      </c>
      <c r="JK12" s="526">
        <f t="shared" si="44"/>
        <v>53</v>
      </c>
      <c r="JL12" s="544">
        <f t="shared" si="45"/>
        <v>2.5660377358490565</v>
      </c>
      <c r="JM12" s="544">
        <f t="shared" si="46"/>
        <v>2.70188679245283</v>
      </c>
      <c r="JN12" s="549" t="str">
        <f t="shared" si="133"/>
        <v>2.70</v>
      </c>
      <c r="JO12" s="699" t="str">
        <f t="shared" si="134"/>
        <v>Kém</v>
      </c>
      <c r="JP12" s="1237" t="str">
        <f t="shared" si="135"/>
        <v>Buộc thôi học</v>
      </c>
      <c r="JQ12" s="1235">
        <f t="shared" si="47"/>
        <v>26</v>
      </c>
      <c r="JR12" s="551">
        <f t="shared" si="48"/>
        <v>5.5076923076923077</v>
      </c>
      <c r="JS12" s="1233" t="str">
        <f t="shared" si="136"/>
        <v>5.51</v>
      </c>
      <c r="JT12" s="1230" t="str">
        <f t="shared" si="158"/>
        <v>Lên lớp</v>
      </c>
      <c r="JU12" s="936"/>
      <c r="JV12" s="1073">
        <f t="shared" si="49"/>
        <v>97</v>
      </c>
      <c r="JW12" s="1070">
        <f t="shared" si="50"/>
        <v>4.0309278350515463</v>
      </c>
      <c r="JX12" s="1071" t="str">
        <f t="shared" si="138"/>
        <v>4.03</v>
      </c>
      <c r="JY12" s="1076">
        <f t="shared" si="51"/>
        <v>63</v>
      </c>
      <c r="JZ12" s="1289">
        <f t="shared" si="52"/>
        <v>6.0285714285714276</v>
      </c>
      <c r="KA12" s="926">
        <v>5</v>
      </c>
      <c r="KB12" s="409">
        <v>5</v>
      </c>
      <c r="KC12" s="1290"/>
      <c r="KD12" s="6">
        <f t="shared" si="139"/>
        <v>5</v>
      </c>
      <c r="KE12" s="104">
        <f t="shared" si="140"/>
        <v>5</v>
      </c>
      <c r="KF12" s="840" t="str">
        <f t="shared" si="141"/>
        <v>5.0</v>
      </c>
      <c r="KG12" s="12">
        <v>2</v>
      </c>
      <c r="KH12" s="110">
        <v>2</v>
      </c>
      <c r="KI12" s="1522"/>
      <c r="KJ12" s="1328"/>
      <c r="KK12" s="1290"/>
      <c r="KL12" s="1328">
        <f t="shared" si="142"/>
        <v>0</v>
      </c>
      <c r="KM12" s="1329">
        <f t="shared" si="143"/>
        <v>0</v>
      </c>
      <c r="KN12" s="1330" t="str">
        <f t="shared" si="144"/>
        <v>0.0</v>
      </c>
      <c r="KO12" s="1331">
        <v>3</v>
      </c>
      <c r="KP12" s="110"/>
      <c r="KQ12" s="898">
        <v>5</v>
      </c>
      <c r="KR12" s="1290"/>
      <c r="KS12" s="1529">
        <f t="shared" si="145"/>
        <v>5</v>
      </c>
      <c r="KT12" s="1330" t="str">
        <f t="shared" si="146"/>
        <v>5.0</v>
      </c>
      <c r="KU12" s="1331">
        <v>5</v>
      </c>
      <c r="KV12" s="110">
        <v>5</v>
      </c>
      <c r="KW12" s="898">
        <v>6</v>
      </c>
      <c r="KX12" s="1435">
        <v>6</v>
      </c>
      <c r="KY12" s="1290"/>
      <c r="KZ12" s="1328">
        <f t="shared" si="147"/>
        <v>6</v>
      </c>
      <c r="LA12" s="1329">
        <f t="shared" si="148"/>
        <v>6</v>
      </c>
      <c r="LB12" s="1330" t="str">
        <f t="shared" si="149"/>
        <v>6.0</v>
      </c>
      <c r="LC12" s="1331">
        <v>5</v>
      </c>
      <c r="LD12" s="110">
        <v>5</v>
      </c>
      <c r="LE12" s="1102">
        <v>7</v>
      </c>
      <c r="LF12" s="882">
        <v>8</v>
      </c>
      <c r="LG12" s="1327"/>
      <c r="LH12" s="1328">
        <f t="shared" si="150"/>
        <v>7.6</v>
      </c>
      <c r="LI12" s="1329">
        <f t="shared" si="151"/>
        <v>7.6</v>
      </c>
      <c r="LJ12" s="1330" t="str">
        <f t="shared" si="152"/>
        <v>7.6</v>
      </c>
      <c r="LK12" s="1331">
        <v>1</v>
      </c>
      <c r="LL12" s="110">
        <v>1</v>
      </c>
      <c r="LM12" s="898">
        <v>6</v>
      </c>
      <c r="LN12" s="1435">
        <v>6</v>
      </c>
      <c r="LO12" s="1435"/>
      <c r="LP12" s="1328">
        <f t="shared" si="153"/>
        <v>6</v>
      </c>
      <c r="LQ12" s="1329">
        <f t="shared" si="154"/>
        <v>6</v>
      </c>
      <c r="LR12" s="1330" t="str">
        <f t="shared" si="155"/>
        <v>6.0</v>
      </c>
      <c r="LS12" s="1331">
        <v>4</v>
      </c>
      <c r="LT12" s="110">
        <v>4</v>
      </c>
      <c r="LU12" s="365">
        <f t="shared" si="156"/>
        <v>20</v>
      </c>
      <c r="LV12" s="561">
        <f t="shared" si="157"/>
        <v>4.83</v>
      </c>
      <c r="LW12" s="561">
        <f t="shared" si="53"/>
        <v>4.83</v>
      </c>
    </row>
    <row r="13" spans="1:337" ht="18.75" customHeight="1" x14ac:dyDescent="0.25">
      <c r="A13" s="1408">
        <v>20</v>
      </c>
      <c r="B13" s="1408" t="s">
        <v>957</v>
      </c>
      <c r="C13" s="1408" t="s">
        <v>1001</v>
      </c>
      <c r="D13" s="1598" t="s">
        <v>744</v>
      </c>
      <c r="E13" s="1599" t="s">
        <v>26</v>
      </c>
      <c r="F13" s="1603"/>
      <c r="G13" s="1604" t="s">
        <v>1002</v>
      </c>
      <c r="H13" s="1605" t="s">
        <v>28</v>
      </c>
      <c r="I13" s="1606" t="s">
        <v>166</v>
      </c>
      <c r="J13" s="1534">
        <v>6</v>
      </c>
      <c r="K13" s="1535" t="str">
        <f t="shared" si="54"/>
        <v>6.0</v>
      </c>
      <c r="L13" s="1536">
        <v>6.2</v>
      </c>
      <c r="M13" s="1537" t="str">
        <f t="shared" si="55"/>
        <v>6.2</v>
      </c>
      <c r="N13" s="1538">
        <v>7</v>
      </c>
      <c r="O13" s="1539">
        <v>8</v>
      </c>
      <c r="P13" s="1539"/>
      <c r="Q13" s="1540">
        <f t="shared" si="0"/>
        <v>7.6</v>
      </c>
      <c r="R13" s="1541">
        <f t="shared" si="1"/>
        <v>7.6</v>
      </c>
      <c r="S13" s="1542" t="str">
        <f t="shared" si="56"/>
        <v>7.6</v>
      </c>
      <c r="T13" s="747">
        <v>2</v>
      </c>
      <c r="U13" s="780">
        <v>2</v>
      </c>
      <c r="V13" s="1648">
        <v>7.8</v>
      </c>
      <c r="W13" s="1654">
        <v>10</v>
      </c>
      <c r="X13" s="1654"/>
      <c r="Y13" s="1650">
        <f t="shared" si="2"/>
        <v>9.1</v>
      </c>
      <c r="Z13" s="1651">
        <f t="shared" si="3"/>
        <v>9.1</v>
      </c>
      <c r="AA13" s="1655" t="str">
        <f t="shared" si="57"/>
        <v>9.1</v>
      </c>
      <c r="AB13" s="747">
        <v>3</v>
      </c>
      <c r="AC13" s="780">
        <v>3</v>
      </c>
      <c r="AD13" s="1545">
        <v>5.7</v>
      </c>
      <c r="AE13" s="1408">
        <v>5</v>
      </c>
      <c r="AF13" s="1408"/>
      <c r="AG13" s="776">
        <f t="shared" si="4"/>
        <v>5.3</v>
      </c>
      <c r="AH13" s="777">
        <f t="shared" si="5"/>
        <v>5.3</v>
      </c>
      <c r="AI13" s="1544" t="str">
        <f t="shared" si="58"/>
        <v>5.3</v>
      </c>
      <c r="AJ13" s="747">
        <v>3</v>
      </c>
      <c r="AK13" s="780">
        <v>3</v>
      </c>
      <c r="AL13" s="776">
        <v>7.3</v>
      </c>
      <c r="AM13" s="1408">
        <v>5</v>
      </c>
      <c r="AN13" s="1408"/>
      <c r="AO13" s="776">
        <f t="shared" si="6"/>
        <v>5.9</v>
      </c>
      <c r="AP13" s="777">
        <f t="shared" si="7"/>
        <v>5.9</v>
      </c>
      <c r="AQ13" s="1544" t="str">
        <f t="shared" si="59"/>
        <v>5.9</v>
      </c>
      <c r="AR13" s="747">
        <v>4</v>
      </c>
      <c r="AS13" s="780">
        <v>4</v>
      </c>
      <c r="AT13" s="1546">
        <v>5.6</v>
      </c>
      <c r="AU13" s="1011">
        <v>8</v>
      </c>
      <c r="AV13" s="1011"/>
      <c r="AW13" s="776">
        <f t="shared" si="8"/>
        <v>7</v>
      </c>
      <c r="AX13" s="777">
        <f t="shared" si="9"/>
        <v>7</v>
      </c>
      <c r="AY13" s="1544" t="str">
        <f t="shared" si="60"/>
        <v>7.0</v>
      </c>
      <c r="AZ13" s="747">
        <v>3</v>
      </c>
      <c r="BA13" s="780">
        <v>3</v>
      </c>
      <c r="BB13" s="1010">
        <v>5.7</v>
      </c>
      <c r="BC13" s="1011">
        <v>7</v>
      </c>
      <c r="BD13" s="1011"/>
      <c r="BE13" s="776">
        <f t="shared" si="10"/>
        <v>6.5</v>
      </c>
      <c r="BF13" s="777">
        <f t="shared" si="11"/>
        <v>6.5</v>
      </c>
      <c r="BG13" s="1544" t="str">
        <f t="shared" si="61"/>
        <v>6.5</v>
      </c>
      <c r="BH13" s="747">
        <v>4</v>
      </c>
      <c r="BI13" s="780">
        <v>4</v>
      </c>
      <c r="BJ13" s="1547">
        <f t="shared" si="12"/>
        <v>19</v>
      </c>
      <c r="BK13" s="1548">
        <f t="shared" si="13"/>
        <v>6.7894736842105265</v>
      </c>
      <c r="BL13" s="1548">
        <f t="shared" si="14"/>
        <v>6.7894736842105265</v>
      </c>
      <c r="BM13" s="1549" t="str">
        <f t="shared" si="15"/>
        <v>6.79</v>
      </c>
      <c r="BN13" s="1550" t="str">
        <f t="shared" si="62"/>
        <v>Lên lớp</v>
      </c>
      <c r="BO13" s="1551">
        <f t="shared" si="16"/>
        <v>19</v>
      </c>
      <c r="BP13" s="1552">
        <f t="shared" si="17"/>
        <v>6.7894736842105265</v>
      </c>
      <c r="BQ13" s="1010">
        <v>6.7</v>
      </c>
      <c r="BR13" s="1467">
        <v>7</v>
      </c>
      <c r="BS13" s="1467"/>
      <c r="BT13" s="776">
        <f t="shared" si="18"/>
        <v>6.9</v>
      </c>
      <c r="BU13" s="777">
        <f t="shared" si="19"/>
        <v>6.9</v>
      </c>
      <c r="BV13" s="1544" t="str">
        <f t="shared" si="63"/>
        <v>6.9</v>
      </c>
      <c r="BW13" s="747">
        <v>2</v>
      </c>
      <c r="BX13" s="780">
        <v>2</v>
      </c>
      <c r="BY13" s="1546">
        <v>5.3</v>
      </c>
      <c r="BZ13" s="1467">
        <v>5</v>
      </c>
      <c r="CA13" s="1467"/>
      <c r="CB13" s="776">
        <f t="shared" si="20"/>
        <v>5.0999999999999996</v>
      </c>
      <c r="CC13" s="777">
        <f t="shared" si="21"/>
        <v>5.0999999999999996</v>
      </c>
      <c r="CD13" s="1544" t="str">
        <f t="shared" si="64"/>
        <v>5.1</v>
      </c>
      <c r="CE13" s="747">
        <v>6</v>
      </c>
      <c r="CF13" s="780">
        <v>6</v>
      </c>
      <c r="CG13" s="1010">
        <v>6.8</v>
      </c>
      <c r="CH13" s="1467">
        <v>8</v>
      </c>
      <c r="CI13" s="1467"/>
      <c r="CJ13" s="776">
        <f t="shared" si="22"/>
        <v>7.5</v>
      </c>
      <c r="CK13" s="777">
        <f t="shared" si="23"/>
        <v>7.5</v>
      </c>
      <c r="CL13" s="1544" t="str">
        <f t="shared" si="65"/>
        <v>7.5</v>
      </c>
      <c r="CM13" s="747">
        <v>4</v>
      </c>
      <c r="CN13" s="780">
        <v>4</v>
      </c>
      <c r="CO13" s="1010">
        <v>5</v>
      </c>
      <c r="CP13" s="1467">
        <v>4</v>
      </c>
      <c r="CQ13" s="1467">
        <v>5</v>
      </c>
      <c r="CR13" s="776">
        <f t="shared" si="24"/>
        <v>4.4000000000000004</v>
      </c>
      <c r="CS13" s="777">
        <f t="shared" si="25"/>
        <v>5</v>
      </c>
      <c r="CT13" s="1544" t="str">
        <f t="shared" si="66"/>
        <v>5.0</v>
      </c>
      <c r="CU13" s="747">
        <v>6</v>
      </c>
      <c r="CV13" s="780">
        <v>6</v>
      </c>
      <c r="CW13" s="1010">
        <v>5.4</v>
      </c>
      <c r="CX13" s="1467">
        <v>8</v>
      </c>
      <c r="CY13" s="1467"/>
      <c r="CZ13" s="776">
        <f t="shared" si="26"/>
        <v>7</v>
      </c>
      <c r="DA13" s="777">
        <f t="shared" si="27"/>
        <v>7</v>
      </c>
      <c r="DB13" s="1544" t="str">
        <f t="shared" si="67"/>
        <v>7.0</v>
      </c>
      <c r="DC13" s="747">
        <v>3</v>
      </c>
      <c r="DD13" s="780">
        <v>3</v>
      </c>
      <c r="DE13" s="1553">
        <v>5.2</v>
      </c>
      <c r="DF13" s="1467">
        <v>7</v>
      </c>
      <c r="DG13" s="1467"/>
      <c r="DH13" s="776">
        <f t="shared" si="28"/>
        <v>6.3</v>
      </c>
      <c r="DI13" s="777">
        <f t="shared" si="29"/>
        <v>6.3</v>
      </c>
      <c r="DJ13" s="1544" t="str">
        <f t="shared" si="68"/>
        <v>6.3</v>
      </c>
      <c r="DK13" s="747">
        <v>4</v>
      </c>
      <c r="DL13" s="780">
        <v>4</v>
      </c>
      <c r="DM13" s="1547">
        <f t="shared" si="30"/>
        <v>25</v>
      </c>
      <c r="DN13" s="1554">
        <f t="shared" si="31"/>
        <v>5.88</v>
      </c>
      <c r="DO13" s="1554">
        <f t="shared" si="69"/>
        <v>6.024</v>
      </c>
      <c r="DP13" s="1555" t="str">
        <f t="shared" si="32"/>
        <v>6.02</v>
      </c>
      <c r="DQ13" s="1556" t="str">
        <f t="shared" si="70"/>
        <v>Lên lớp</v>
      </c>
      <c r="DR13" s="1557">
        <f t="shared" si="33"/>
        <v>25</v>
      </c>
      <c r="DS13" s="1558">
        <f t="shared" si="34"/>
        <v>6.024</v>
      </c>
      <c r="DT13" s="1461">
        <f t="shared" si="71"/>
        <v>44</v>
      </c>
      <c r="DU13" s="1554">
        <f t="shared" si="72"/>
        <v>6.2727272727272725</v>
      </c>
      <c r="DV13" s="1554">
        <f t="shared" si="35"/>
        <v>6.3545454545454554</v>
      </c>
      <c r="DW13" s="1555" t="str">
        <f t="shared" si="36"/>
        <v>6.35</v>
      </c>
      <c r="DX13" s="1559" t="str">
        <f t="shared" si="73"/>
        <v>Trung bình khá</v>
      </c>
      <c r="DY13" s="1560" t="str">
        <f t="shared" si="74"/>
        <v>Lên lớp</v>
      </c>
      <c r="DZ13" s="1561">
        <f t="shared" si="75"/>
        <v>44</v>
      </c>
      <c r="EA13" s="1558">
        <f t="shared" si="76"/>
        <v>6.3545454545454554</v>
      </c>
      <c r="EB13" s="1562" t="str">
        <f t="shared" si="77"/>
        <v>6.35</v>
      </c>
      <c r="EC13" s="1560" t="str">
        <f t="shared" si="78"/>
        <v>Lên lớp</v>
      </c>
      <c r="ED13" s="1563"/>
      <c r="EE13" s="1564">
        <v>0</v>
      </c>
      <c r="EF13" s="1011"/>
      <c r="EG13" s="1011"/>
      <c r="EH13" s="776">
        <f t="shared" si="79"/>
        <v>0</v>
      </c>
      <c r="EI13" s="777">
        <f t="shared" si="80"/>
        <v>0</v>
      </c>
      <c r="EJ13" s="1454" t="str">
        <f t="shared" si="81"/>
        <v>0.0</v>
      </c>
      <c r="EK13" s="747">
        <v>2</v>
      </c>
      <c r="EL13" s="780"/>
      <c r="EM13" s="1010">
        <v>7</v>
      </c>
      <c r="EN13" s="1467">
        <v>8</v>
      </c>
      <c r="EO13" s="1467"/>
      <c r="EP13" s="776">
        <f t="shared" si="82"/>
        <v>7.6</v>
      </c>
      <c r="EQ13" s="777">
        <f t="shared" si="83"/>
        <v>7.6</v>
      </c>
      <c r="ER13" s="1454" t="str">
        <f t="shared" si="84"/>
        <v>7.6</v>
      </c>
      <c r="ES13" s="747">
        <v>1</v>
      </c>
      <c r="ET13" s="780">
        <v>1</v>
      </c>
      <c r="EU13" s="1565">
        <v>7</v>
      </c>
      <c r="EV13" s="1467">
        <v>8</v>
      </c>
      <c r="EW13" s="1467"/>
      <c r="EX13" s="776">
        <f t="shared" si="85"/>
        <v>7.6</v>
      </c>
      <c r="EY13" s="777">
        <f t="shared" si="86"/>
        <v>7.6</v>
      </c>
      <c r="EZ13" s="1454" t="str">
        <f t="shared" si="87"/>
        <v>7.6</v>
      </c>
      <c r="FA13" s="747">
        <v>1</v>
      </c>
      <c r="FB13" s="780">
        <v>1</v>
      </c>
      <c r="FC13" s="1010">
        <v>7</v>
      </c>
      <c r="FD13" s="1467">
        <v>6</v>
      </c>
      <c r="FE13" s="1467"/>
      <c r="FF13" s="776">
        <f t="shared" si="88"/>
        <v>6.4</v>
      </c>
      <c r="FG13" s="777">
        <f t="shared" si="89"/>
        <v>6.4</v>
      </c>
      <c r="FH13" s="1454" t="str">
        <f t="shared" si="90"/>
        <v>6.4</v>
      </c>
      <c r="FI13" s="747">
        <v>3</v>
      </c>
      <c r="FJ13" s="780">
        <v>3</v>
      </c>
      <c r="FK13" s="1566">
        <v>7.8</v>
      </c>
      <c r="FL13" s="1567">
        <v>7</v>
      </c>
      <c r="FM13" s="1567"/>
      <c r="FN13" s="1540">
        <f t="shared" si="91"/>
        <v>7.3</v>
      </c>
      <c r="FO13" s="1541">
        <f t="shared" si="92"/>
        <v>7.3</v>
      </c>
      <c r="FP13" s="1542" t="str">
        <f t="shared" si="93"/>
        <v>7.3</v>
      </c>
      <c r="FQ13" s="747">
        <v>4</v>
      </c>
      <c r="FR13" s="780">
        <v>4</v>
      </c>
      <c r="FS13" s="1010">
        <v>5.2</v>
      </c>
      <c r="FT13" s="1467">
        <v>8</v>
      </c>
      <c r="FU13" s="1467"/>
      <c r="FV13" s="776">
        <f t="shared" si="94"/>
        <v>6.9</v>
      </c>
      <c r="FW13" s="777">
        <f t="shared" si="95"/>
        <v>6.9</v>
      </c>
      <c r="FX13" s="1454" t="str">
        <f t="shared" si="96"/>
        <v>6.9</v>
      </c>
      <c r="FY13" s="747">
        <v>5</v>
      </c>
      <c r="FZ13" s="780">
        <v>5</v>
      </c>
      <c r="GA13" s="1553">
        <v>7.2</v>
      </c>
      <c r="GB13" s="1408">
        <v>7</v>
      </c>
      <c r="GC13" s="1543"/>
      <c r="GD13" s="776">
        <f t="shared" si="97"/>
        <v>7.1</v>
      </c>
      <c r="GE13" s="777">
        <f t="shared" si="98"/>
        <v>7.1</v>
      </c>
      <c r="GF13" s="1454" t="str">
        <f t="shared" si="99"/>
        <v>7.1</v>
      </c>
      <c r="GG13" s="747">
        <v>3</v>
      </c>
      <c r="GH13" s="780">
        <v>3</v>
      </c>
      <c r="GI13" s="1010">
        <v>5.3</v>
      </c>
      <c r="GJ13" s="1011">
        <v>8</v>
      </c>
      <c r="GK13" s="1011"/>
      <c r="GL13" s="776">
        <f t="shared" si="100"/>
        <v>6.9</v>
      </c>
      <c r="GM13" s="777">
        <f t="shared" si="101"/>
        <v>6.9</v>
      </c>
      <c r="GN13" s="1454" t="str">
        <f t="shared" si="102"/>
        <v>6.9</v>
      </c>
      <c r="GO13" s="747">
        <v>5</v>
      </c>
      <c r="GP13" s="780">
        <v>5</v>
      </c>
      <c r="GQ13" s="1566">
        <v>7.3</v>
      </c>
      <c r="GR13" s="1567">
        <v>7</v>
      </c>
      <c r="GS13" s="1567"/>
      <c r="GT13" s="1540">
        <f t="shared" si="103"/>
        <v>7.1</v>
      </c>
      <c r="GU13" s="1541">
        <f t="shared" si="104"/>
        <v>7.1</v>
      </c>
      <c r="GV13" s="1542" t="str">
        <f t="shared" si="105"/>
        <v>7.1</v>
      </c>
      <c r="GW13" s="747">
        <v>6</v>
      </c>
      <c r="GX13" s="780">
        <v>6</v>
      </c>
      <c r="GY13" s="1547">
        <f t="shared" si="37"/>
        <v>30</v>
      </c>
      <c r="GZ13" s="1554">
        <f t="shared" si="38"/>
        <v>6.55</v>
      </c>
      <c r="HA13" s="1554">
        <f t="shared" si="39"/>
        <v>6.55</v>
      </c>
      <c r="HB13" s="1555" t="str">
        <f t="shared" si="106"/>
        <v>6.55</v>
      </c>
      <c r="HC13" s="1568" t="str">
        <f t="shared" si="107"/>
        <v>Lên lớp</v>
      </c>
      <c r="HD13" s="1569">
        <f t="shared" si="40"/>
        <v>28</v>
      </c>
      <c r="HE13" s="1558">
        <f t="shared" si="41"/>
        <v>7.0178571428571432</v>
      </c>
      <c r="HF13" s="1570">
        <f t="shared" si="42"/>
        <v>72</v>
      </c>
      <c r="HG13" s="1571">
        <f t="shared" si="43"/>
        <v>6.6125000000000007</v>
      </c>
      <c r="HH13" s="1010">
        <v>5.6</v>
      </c>
      <c r="HI13" s="1011">
        <v>9</v>
      </c>
      <c r="HJ13" s="1011"/>
      <c r="HK13" s="776">
        <f t="shared" si="108"/>
        <v>7.6</v>
      </c>
      <c r="HL13" s="777">
        <f t="shared" si="109"/>
        <v>7.6</v>
      </c>
      <c r="HM13" s="1454" t="str">
        <f t="shared" si="110"/>
        <v>7.6</v>
      </c>
      <c r="HN13" s="747">
        <v>3</v>
      </c>
      <c r="HO13" s="780">
        <v>3</v>
      </c>
      <c r="HP13" s="1010">
        <v>6.7</v>
      </c>
      <c r="HQ13" s="1011">
        <v>6</v>
      </c>
      <c r="HR13" s="1094"/>
      <c r="HS13" s="776">
        <f t="shared" si="111"/>
        <v>6.3</v>
      </c>
      <c r="HT13" s="777">
        <f t="shared" si="112"/>
        <v>6.3</v>
      </c>
      <c r="HU13" s="1454" t="str">
        <f t="shared" si="113"/>
        <v>6.3</v>
      </c>
      <c r="HV13" s="747">
        <v>4</v>
      </c>
      <c r="HW13" s="780">
        <v>4</v>
      </c>
      <c r="HX13" s="1565">
        <v>7.2</v>
      </c>
      <c r="HY13" s="1011">
        <v>7</v>
      </c>
      <c r="HZ13" s="1011"/>
      <c r="IA13" s="776">
        <f t="shared" si="114"/>
        <v>7.1</v>
      </c>
      <c r="IB13" s="777">
        <f t="shared" si="115"/>
        <v>7.1</v>
      </c>
      <c r="IC13" s="1454" t="str">
        <f t="shared" si="116"/>
        <v>7.1</v>
      </c>
      <c r="ID13" s="747">
        <v>3</v>
      </c>
      <c r="IE13" s="780">
        <v>3</v>
      </c>
      <c r="IF13" s="1010">
        <v>6.5</v>
      </c>
      <c r="IG13" s="1011">
        <v>7</v>
      </c>
      <c r="IH13" s="1011"/>
      <c r="II13" s="776">
        <f t="shared" si="117"/>
        <v>6.8</v>
      </c>
      <c r="IJ13" s="777">
        <f t="shared" si="118"/>
        <v>6.8</v>
      </c>
      <c r="IK13" s="1454" t="str">
        <f t="shared" si="119"/>
        <v>6.8</v>
      </c>
      <c r="IL13" s="747">
        <v>6</v>
      </c>
      <c r="IM13" s="780">
        <v>6</v>
      </c>
      <c r="IN13" s="1010">
        <v>5.0999999999999996</v>
      </c>
      <c r="IO13" s="1011">
        <v>7</v>
      </c>
      <c r="IP13" s="1011"/>
      <c r="IQ13" s="776">
        <f t="shared" si="120"/>
        <v>6.2</v>
      </c>
      <c r="IR13" s="777">
        <f t="shared" si="121"/>
        <v>6.2</v>
      </c>
      <c r="IS13" s="1454" t="str">
        <f t="shared" si="122"/>
        <v>6.2</v>
      </c>
      <c r="IT13" s="747">
        <v>4</v>
      </c>
      <c r="IU13" s="780">
        <v>4</v>
      </c>
      <c r="IV13" s="1010">
        <v>7.8</v>
      </c>
      <c r="IW13" s="1011">
        <v>6</v>
      </c>
      <c r="IX13" s="1011"/>
      <c r="IY13" s="776">
        <f t="shared" si="123"/>
        <v>6.7</v>
      </c>
      <c r="IZ13" s="777">
        <f t="shared" si="124"/>
        <v>6.7</v>
      </c>
      <c r="JA13" s="1454" t="str">
        <f t="shared" si="125"/>
        <v>6.7</v>
      </c>
      <c r="JB13" s="747">
        <v>3</v>
      </c>
      <c r="JC13" s="780">
        <v>3</v>
      </c>
      <c r="JD13" s="1572">
        <f t="shared" si="126"/>
        <v>23</v>
      </c>
      <c r="JE13" s="1573">
        <f t="shared" si="127"/>
        <v>6.7391304347826084</v>
      </c>
      <c r="JF13" s="1573">
        <f t="shared" si="128"/>
        <v>6.7391304347826084</v>
      </c>
      <c r="JG13" s="1574" t="str">
        <f t="shared" si="129"/>
        <v>6.74</v>
      </c>
      <c r="JH13" s="1575" t="str">
        <f t="shared" si="130"/>
        <v>Lên lớp</v>
      </c>
      <c r="JI13" s="1576">
        <f t="shared" si="131"/>
        <v>23</v>
      </c>
      <c r="JJ13" s="1577">
        <f t="shared" si="132"/>
        <v>6.7391304347826084</v>
      </c>
      <c r="JK13" s="1578">
        <f t="shared" si="44"/>
        <v>53</v>
      </c>
      <c r="JL13" s="1573">
        <f t="shared" si="45"/>
        <v>6.632075471698113</v>
      </c>
      <c r="JM13" s="1573">
        <f t="shared" si="46"/>
        <v>6.632075471698113</v>
      </c>
      <c r="JN13" s="1574" t="str">
        <f t="shared" si="133"/>
        <v>6.63</v>
      </c>
      <c r="JO13" s="1467" t="str">
        <f t="shared" si="134"/>
        <v>Trung bình khá</v>
      </c>
      <c r="JP13" s="1560" t="str">
        <f t="shared" si="135"/>
        <v>Lên lớp</v>
      </c>
      <c r="JQ13" s="1579">
        <f t="shared" si="47"/>
        <v>51</v>
      </c>
      <c r="JR13" s="1580">
        <f t="shared" si="48"/>
        <v>6.8921568627450984</v>
      </c>
      <c r="JS13" s="1581" t="str">
        <f t="shared" si="136"/>
        <v>6.89</v>
      </c>
      <c r="JT13" s="1560" t="str">
        <f t="shared" si="158"/>
        <v>Lên lớp</v>
      </c>
      <c r="JU13" s="1458"/>
      <c r="JV13" s="1582">
        <f t="shared" si="49"/>
        <v>97</v>
      </c>
      <c r="JW13" s="1583">
        <f t="shared" si="50"/>
        <v>6.5061855670103093</v>
      </c>
      <c r="JX13" s="1584" t="str">
        <f t="shared" si="138"/>
        <v>6.51</v>
      </c>
      <c r="JY13" s="1447">
        <f t="shared" si="51"/>
        <v>95</v>
      </c>
      <c r="JZ13" s="1585">
        <f t="shared" si="52"/>
        <v>6.6431578947368424</v>
      </c>
      <c r="KA13" s="1586">
        <v>5.4</v>
      </c>
      <c r="KB13" s="1587">
        <v>5</v>
      </c>
      <c r="KC13" s="1588"/>
      <c r="KD13" s="776">
        <f t="shared" si="139"/>
        <v>5.2</v>
      </c>
      <c r="KE13" s="777">
        <f t="shared" si="140"/>
        <v>5.2</v>
      </c>
      <c r="KF13" s="1454" t="str">
        <f t="shared" si="141"/>
        <v>5.2</v>
      </c>
      <c r="KG13" s="747">
        <v>2</v>
      </c>
      <c r="KH13" s="780">
        <v>2</v>
      </c>
      <c r="KI13" s="1589"/>
      <c r="KJ13" s="1590"/>
      <c r="KK13" s="1588"/>
      <c r="KL13" s="1590">
        <f t="shared" si="142"/>
        <v>0</v>
      </c>
      <c r="KM13" s="1591">
        <f t="shared" si="143"/>
        <v>0</v>
      </c>
      <c r="KN13" s="1592" t="str">
        <f t="shared" si="144"/>
        <v>0.0</v>
      </c>
      <c r="KO13" s="1593">
        <v>3</v>
      </c>
      <c r="KP13" s="780"/>
      <c r="KQ13" s="1594">
        <v>6</v>
      </c>
      <c r="KR13" s="1588"/>
      <c r="KS13" s="1595">
        <f t="shared" si="145"/>
        <v>6</v>
      </c>
      <c r="KT13" s="1592" t="str">
        <f t="shared" si="146"/>
        <v>6.0</v>
      </c>
      <c r="KU13" s="1593">
        <v>5</v>
      </c>
      <c r="KV13" s="780">
        <v>5</v>
      </c>
      <c r="KW13" s="1594">
        <v>6</v>
      </c>
      <c r="KX13" s="1596">
        <v>6</v>
      </c>
      <c r="KY13" s="1588"/>
      <c r="KZ13" s="1590">
        <f t="shared" si="147"/>
        <v>6</v>
      </c>
      <c r="LA13" s="1591">
        <f t="shared" si="148"/>
        <v>6</v>
      </c>
      <c r="LB13" s="1592" t="str">
        <f t="shared" si="149"/>
        <v>6.0</v>
      </c>
      <c r="LC13" s="1593">
        <v>5</v>
      </c>
      <c r="LD13" s="780">
        <v>5</v>
      </c>
      <c r="LE13" s="1332">
        <v>7</v>
      </c>
      <c r="LF13" s="1333">
        <v>7</v>
      </c>
      <c r="LG13" s="1334"/>
      <c r="LH13" s="1590">
        <f t="shared" si="150"/>
        <v>7</v>
      </c>
      <c r="LI13" s="1591">
        <f t="shared" si="151"/>
        <v>7</v>
      </c>
      <c r="LJ13" s="1592" t="str">
        <f t="shared" si="152"/>
        <v>7.0</v>
      </c>
      <c r="LK13" s="1593">
        <v>1</v>
      </c>
      <c r="LL13" s="780">
        <v>1</v>
      </c>
      <c r="LM13" s="1594">
        <v>6</v>
      </c>
      <c r="LN13" s="1596">
        <v>6</v>
      </c>
      <c r="LO13" s="1596"/>
      <c r="LP13" s="1590">
        <f t="shared" si="153"/>
        <v>6</v>
      </c>
      <c r="LQ13" s="1591">
        <f t="shared" si="154"/>
        <v>6</v>
      </c>
      <c r="LR13" s="1592" t="str">
        <f t="shared" si="155"/>
        <v>6.0</v>
      </c>
      <c r="LS13" s="1593">
        <v>4</v>
      </c>
      <c r="LT13" s="780">
        <v>4</v>
      </c>
      <c r="LU13" s="1547">
        <f t="shared" si="156"/>
        <v>20</v>
      </c>
      <c r="LV13" s="1554">
        <f t="shared" si="157"/>
        <v>5.07</v>
      </c>
      <c r="LW13" s="1554">
        <f t="shared" si="53"/>
        <v>5.07</v>
      </c>
    </row>
    <row r="14" spans="1:337" ht="19.5" customHeight="1" x14ac:dyDescent="0.25">
      <c r="A14" s="82"/>
      <c r="B14" s="444"/>
      <c r="C14" s="49"/>
      <c r="D14" s="43"/>
      <c r="E14" s="43"/>
      <c r="F14" s="43"/>
      <c r="G14" s="83"/>
      <c r="H14" s="49"/>
      <c r="I14" s="454"/>
      <c r="J14" s="46"/>
      <c r="L14" s="46"/>
      <c r="N14" s="46"/>
      <c r="O14" s="46"/>
      <c r="P14" s="46"/>
      <c r="Q14" s="46"/>
      <c r="R14" s="46"/>
      <c r="T14" s="46"/>
      <c r="U14" s="455"/>
      <c r="V14" s="46"/>
      <c r="W14" s="46"/>
      <c r="X14" s="46"/>
      <c r="Y14" s="46"/>
      <c r="Z14" s="46"/>
      <c r="AB14" s="46"/>
      <c r="AC14" s="455"/>
      <c r="AD14" s="46"/>
      <c r="AE14" s="46"/>
      <c r="AF14" s="46"/>
      <c r="AG14" s="46"/>
      <c r="AH14" s="46"/>
      <c r="AJ14" s="46"/>
      <c r="AK14" s="455"/>
      <c r="AL14" s="46"/>
      <c r="AM14" s="46"/>
      <c r="AN14" s="46"/>
      <c r="AO14" s="46"/>
      <c r="AP14" s="46"/>
      <c r="AR14" s="46"/>
      <c r="AS14" s="455"/>
      <c r="AT14" s="46"/>
      <c r="AU14" s="46"/>
      <c r="AV14" s="46"/>
      <c r="AW14" s="46"/>
      <c r="AX14" s="46"/>
      <c r="AZ14" s="46"/>
      <c r="BA14" s="46"/>
      <c r="BB14" s="46"/>
      <c r="BC14" s="46"/>
      <c r="BD14" s="46"/>
      <c r="BE14" s="46"/>
      <c r="BF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W14" s="46"/>
      <c r="BX14" s="46"/>
      <c r="BY14" s="46"/>
      <c r="BZ14" s="46"/>
      <c r="CA14" s="46"/>
      <c r="CB14" s="46"/>
      <c r="CC14" s="46"/>
      <c r="CE14" s="46"/>
      <c r="CF14" s="46"/>
      <c r="CG14" s="46"/>
      <c r="CH14" s="46"/>
      <c r="CI14" s="46"/>
      <c r="CJ14" s="46"/>
      <c r="CK14" s="46"/>
      <c r="CM14" s="46"/>
      <c r="CN14" s="46"/>
      <c r="CO14" s="46"/>
      <c r="CP14" s="46"/>
      <c r="CQ14" s="46"/>
      <c r="CR14" s="46"/>
      <c r="CS14" s="46"/>
      <c r="CU14" s="46"/>
      <c r="CV14" s="46"/>
      <c r="CW14" s="46"/>
      <c r="CX14" s="46"/>
      <c r="CY14" s="46"/>
      <c r="CZ14" s="46"/>
      <c r="DA14" s="46"/>
      <c r="DC14" s="46"/>
      <c r="DD14" s="46"/>
      <c r="DE14" s="456"/>
      <c r="DF14" s="46"/>
      <c r="DG14" s="46"/>
      <c r="DH14" s="46"/>
      <c r="DI14" s="46"/>
      <c r="DK14" s="46"/>
      <c r="DL14" s="46"/>
    </row>
    <row r="15" spans="1:337" ht="19.5" customHeight="1" x14ac:dyDescent="0.25">
      <c r="A15" s="82"/>
      <c r="B15" s="444"/>
      <c r="C15" s="49"/>
      <c r="D15" s="43"/>
      <c r="E15" s="43"/>
      <c r="F15" s="43"/>
      <c r="G15" s="83"/>
      <c r="H15" s="49"/>
      <c r="I15" s="454"/>
      <c r="J15" s="46"/>
      <c r="L15" s="46"/>
      <c r="N15" s="46"/>
      <c r="O15" s="46"/>
      <c r="P15" s="46"/>
      <c r="Q15" s="46"/>
      <c r="R15" s="46"/>
      <c r="T15" s="46"/>
      <c r="U15" s="455"/>
      <c r="V15" s="46"/>
      <c r="W15" s="46"/>
      <c r="X15" s="46"/>
      <c r="Y15" s="46"/>
      <c r="Z15" s="46"/>
      <c r="AB15" s="46"/>
      <c r="AC15" s="455"/>
      <c r="AD15" s="46"/>
      <c r="AE15" s="46"/>
      <c r="AF15" s="46"/>
      <c r="AG15" s="46"/>
      <c r="AH15" s="46"/>
      <c r="AJ15" s="46"/>
      <c r="AK15" s="455"/>
      <c r="AL15" s="46"/>
      <c r="AM15" s="46"/>
      <c r="AN15" s="46"/>
      <c r="AO15" s="46"/>
      <c r="AP15" s="46"/>
      <c r="AR15" s="46"/>
      <c r="AS15" s="455"/>
      <c r="AT15" s="46"/>
      <c r="AU15" s="46"/>
      <c r="AV15" s="46"/>
      <c r="AW15" s="46"/>
      <c r="AX15" s="46"/>
      <c r="AZ15" s="46"/>
      <c r="BA15" s="46"/>
      <c r="BB15" s="46"/>
      <c r="BC15" s="46"/>
      <c r="BD15" s="46"/>
      <c r="BE15" s="46"/>
      <c r="BF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W15" s="46"/>
      <c r="BX15" s="46"/>
      <c r="BY15" s="46"/>
      <c r="BZ15" s="46"/>
      <c r="CA15" s="46"/>
      <c r="CB15" s="46"/>
      <c r="CC15" s="46"/>
      <c r="CE15" s="46"/>
      <c r="CF15" s="46"/>
      <c r="CG15" s="46"/>
      <c r="CH15" s="46"/>
      <c r="CI15" s="46"/>
      <c r="CJ15" s="46"/>
      <c r="CK15" s="46"/>
      <c r="CM15" s="46"/>
      <c r="CN15" s="46"/>
      <c r="CO15" s="46"/>
      <c r="CP15" s="46"/>
      <c r="CQ15" s="46"/>
      <c r="CR15" s="46"/>
      <c r="CS15" s="46"/>
      <c r="CU15" s="536"/>
      <c r="CV15" s="46"/>
      <c r="CW15" s="46"/>
      <c r="CX15" s="46"/>
      <c r="CY15" s="46"/>
      <c r="CZ15" s="46"/>
      <c r="DA15" s="46"/>
      <c r="DC15" s="46"/>
      <c r="DD15" s="46"/>
      <c r="DE15" s="456"/>
      <c r="DF15" s="46"/>
      <c r="DG15" s="46"/>
      <c r="DH15" s="46"/>
      <c r="DI15" s="46"/>
      <c r="DK15" s="46"/>
      <c r="DL15" s="46"/>
    </row>
    <row r="16" spans="1:337" ht="19.5" customHeight="1" x14ac:dyDescent="0.25">
      <c r="A16" s="234">
        <v>22</v>
      </c>
      <c r="B16" s="57" t="s">
        <v>957</v>
      </c>
      <c r="C16" s="30" t="s">
        <v>1003</v>
      </c>
      <c r="D16" s="31" t="s">
        <v>1004</v>
      </c>
      <c r="E16" s="953" t="s">
        <v>26</v>
      </c>
      <c r="F16" s="197" t="s">
        <v>1522</v>
      </c>
      <c r="G16" s="90" t="s">
        <v>1212</v>
      </c>
      <c r="H16" s="606" t="s">
        <v>28</v>
      </c>
      <c r="I16" s="842" t="s">
        <v>1213</v>
      </c>
      <c r="J16" s="483">
        <v>0</v>
      </c>
      <c r="K16" s="806" t="str">
        <f>TEXT(J16,"0.0")</f>
        <v>0.0</v>
      </c>
      <c r="L16" s="239">
        <v>0</v>
      </c>
      <c r="M16" s="808" t="str">
        <f>TEXT(L16,"0.0")</f>
        <v>0.0</v>
      </c>
      <c r="N16" s="209"/>
      <c r="O16" s="47"/>
      <c r="P16" s="47"/>
      <c r="Q16" s="239">
        <f>ROUND((N16*0.4+O16*0.6),1)</f>
        <v>0</v>
      </c>
      <c r="R16" s="484">
        <f>ROUND(MAX((N16*0.4+O16*0.6),(N16*0.4+P16*0.6)),1)</f>
        <v>0</v>
      </c>
      <c r="S16" s="808" t="str">
        <f>TEXT(R16,"0.0")</f>
        <v>0.0</v>
      </c>
      <c r="T16" s="47"/>
      <c r="U16" s="441"/>
      <c r="V16" s="47"/>
      <c r="W16" s="47"/>
      <c r="X16" s="47"/>
      <c r="Y16" s="239">
        <f>ROUND((V16*0.4+W16*0.6),1)</f>
        <v>0</v>
      </c>
      <c r="Z16" s="484">
        <f>ROUND(MAX((V16*0.4+W16*0.6),(V16*0.4+X16*0.6)),1)</f>
        <v>0</v>
      </c>
      <c r="AA16" s="808" t="str">
        <f>TEXT(Z16,"0.0")</f>
        <v>0.0</v>
      </c>
      <c r="AB16" s="47"/>
      <c r="AC16" s="441"/>
      <c r="AD16" s="47"/>
      <c r="AE16" s="47"/>
      <c r="AF16" s="47"/>
      <c r="AG16" s="239">
        <f>ROUND((AD16*0.4+AE16*0.6),1)</f>
        <v>0</v>
      </c>
      <c r="AH16" s="484">
        <f>ROUND(MAX((AD16*0.4+AE16*0.6),(AD16*0.4+AF16*0.6)),1)</f>
        <v>0</v>
      </c>
      <c r="AI16" s="808" t="str">
        <f>TEXT(AH16,"0.0")</f>
        <v>0.0</v>
      </c>
      <c r="AJ16" s="47"/>
      <c r="AK16" s="441"/>
      <c r="AL16" s="47"/>
      <c r="AM16" s="47"/>
      <c r="AN16" s="47"/>
      <c r="AO16" s="239">
        <f>ROUND((AL16*0.4+AM16*0.6),1)</f>
        <v>0</v>
      </c>
      <c r="AP16" s="484">
        <f>ROUND(MAX((AL16*0.4+AM16*0.6),(AL16*0.4+AN16*0.6)),1)</f>
        <v>0</v>
      </c>
      <c r="AQ16" s="808" t="str">
        <f>TEXT(AP16,"0.0")</f>
        <v>0.0</v>
      </c>
      <c r="AR16" s="47"/>
      <c r="AS16" s="441"/>
      <c r="AT16" s="47"/>
      <c r="AU16" s="47"/>
      <c r="AV16" s="47"/>
      <c r="AW16" s="239">
        <f>ROUND((AT16*0.4+AU16*0.6),1)</f>
        <v>0</v>
      </c>
      <c r="AX16" s="484">
        <f>ROUND(MAX((AT16*0.4+AU16*0.6),(AT16*0.4+AV16*0.6)),1)</f>
        <v>0</v>
      </c>
      <c r="AY16" s="808" t="str">
        <f>TEXT(AX16,"0.0")</f>
        <v>0.0</v>
      </c>
      <c r="AZ16" s="47"/>
      <c r="BA16" s="47"/>
      <c r="BB16" s="47"/>
      <c r="BC16" s="47"/>
      <c r="BD16" s="47"/>
      <c r="BE16" s="239">
        <f>ROUND((BB16*0.4+BC16*0.6),1)</f>
        <v>0</v>
      </c>
      <c r="BF16" s="484">
        <f>ROUND(MAX((BB16*0.4+BC16*0.6),(BB16*0.4+BD16*0.6)),1)</f>
        <v>0</v>
      </c>
      <c r="BG16" s="808" t="str">
        <f>TEXT(BF16,"0.0")</f>
        <v>0.0</v>
      </c>
      <c r="BH16" s="47"/>
      <c r="BI16" s="47"/>
      <c r="BJ16" s="655">
        <f>T16+AB16+AJ16+AR16+AZ16+BH16</f>
        <v>0</v>
      </c>
      <c r="BK16" s="653" t="e">
        <f>(Q16*T16+Y16*AB16+AG16*AJ16+AO16*AR16+AW16*AZ16+BE16*BH16)/BJ16</f>
        <v>#DIV/0!</v>
      </c>
      <c r="BL16" s="653" t="e">
        <f>(R16*T16+Z16*AB16+AH16*AJ16+AP16*AR16+AX16*AZ16+BF16*BH16)/BJ16</f>
        <v>#DIV/0!</v>
      </c>
      <c r="BM16" s="654" t="e">
        <f>TEXT(BL16,"0.00")</f>
        <v>#DIV/0!</v>
      </c>
      <c r="BN16" s="555"/>
      <c r="BO16" s="357">
        <f>U16+AC16+AK16+AS16+BA16+BI16</f>
        <v>0</v>
      </c>
      <c r="BP16" s="358" t="e">
        <f>(R16*U16+Z16*AC16+AH16*AK16+AP16*AS16+AX16*BA16+BI16*BF16)/BO16</f>
        <v>#DIV/0!</v>
      </c>
      <c r="BQ16" s="268">
        <v>0</v>
      </c>
      <c r="BR16" s="246"/>
      <c r="BS16" s="246"/>
      <c r="BT16" s="239">
        <f>ROUND((BQ16*0.4+BR16*0.6),1)</f>
        <v>0</v>
      </c>
      <c r="BU16" s="484">
        <f>ROUND(MAX((BQ16*0.4+BR16*0.6),(BQ16*0.4+BS16*0.6)),1)</f>
        <v>0</v>
      </c>
      <c r="BV16" s="808" t="str">
        <f>TEXT(BU16,"0.0")</f>
        <v>0.0</v>
      </c>
      <c r="BW16" s="242">
        <v>2</v>
      </c>
      <c r="BX16" s="254"/>
      <c r="BY16" s="290">
        <v>5</v>
      </c>
      <c r="BZ16" s="532"/>
      <c r="CA16" s="532"/>
      <c r="CB16" s="239">
        <f>ROUND((BY16*0.4+BZ16*0.6),1)</f>
        <v>2</v>
      </c>
      <c r="CC16" s="484">
        <f>ROUND(MAX((BY16*0.4+BZ16*0.6),(BY16*0.4+CA16*0.6)),1)</f>
        <v>2</v>
      </c>
      <c r="CD16" s="808" t="str">
        <f>TEXT(CC16,"0.0")</f>
        <v>2.0</v>
      </c>
      <c r="CE16" s="242">
        <v>6</v>
      </c>
      <c r="CF16" s="280"/>
      <c r="CG16" s="535">
        <v>1.7</v>
      </c>
      <c r="CH16" s="47"/>
      <c r="CI16" s="47"/>
      <c r="CJ16" s="239">
        <f>ROUND((CG16*0.4+CH16*0.6),1)</f>
        <v>0.7</v>
      </c>
      <c r="CK16" s="484">
        <f>ROUND(MAX((CG16*0.4+CH16*0.6),(CG16*0.4+CI16*0.6)),1)</f>
        <v>0.7</v>
      </c>
      <c r="CL16" s="808" t="str">
        <f>TEXT(CK16,"0.0")</f>
        <v>0.7</v>
      </c>
      <c r="CM16" s="242">
        <v>4</v>
      </c>
      <c r="CN16" s="254"/>
      <c r="CO16" s="279">
        <v>5.4</v>
      </c>
      <c r="CP16" s="532"/>
      <c r="CQ16" s="246"/>
      <c r="CR16" s="239">
        <f>ROUND((CO16*0.4+CP16*0.6),1)</f>
        <v>2.2000000000000002</v>
      </c>
      <c r="CS16" s="484">
        <f>ROUND(MAX((CO16*0.4+CP16*0.6),(CO16*0.4+CQ16*0.6)),1)</f>
        <v>2.2000000000000002</v>
      </c>
      <c r="CT16" s="808" t="str">
        <f>TEXT(CS16,"0.0")</f>
        <v>2.2</v>
      </c>
      <c r="CU16" s="242">
        <v>6</v>
      </c>
      <c r="CV16" s="254"/>
      <c r="CW16" s="279">
        <v>5</v>
      </c>
      <c r="CX16" s="246">
        <v>5</v>
      </c>
      <c r="CY16" s="246"/>
      <c r="CZ16" s="239">
        <f>ROUND((CW16*0.4+CX16*0.6),1)</f>
        <v>5</v>
      </c>
      <c r="DA16" s="484">
        <f>ROUND(MAX((CW16*0.4+CX16*0.6),(CW16*0.4+CY16*0.6)),1)</f>
        <v>5</v>
      </c>
      <c r="DB16" s="808" t="str">
        <f>TEXT(DA16,"0.0")</f>
        <v>5.0</v>
      </c>
      <c r="DC16" s="242">
        <v>3</v>
      </c>
      <c r="DD16" s="254">
        <v>3</v>
      </c>
      <c r="DE16" s="290">
        <v>5.2</v>
      </c>
      <c r="DF16" s="246">
        <v>7</v>
      </c>
      <c r="DG16" s="246"/>
      <c r="DH16" s="239">
        <f>ROUND((DE16*0.4+DF16*0.6),1)</f>
        <v>6.3</v>
      </c>
      <c r="DI16" s="484">
        <f>ROUND(MAX((DE16*0.4+DF16*0.6),(DE16*0.4+DG16*0.6)),1)</f>
        <v>6.3</v>
      </c>
      <c r="DJ16" s="808" t="str">
        <f>TEXT(DI16,"0.0")</f>
        <v>6.3</v>
      </c>
      <c r="DK16" s="242">
        <v>4</v>
      </c>
      <c r="DL16" s="254">
        <v>4</v>
      </c>
      <c r="DM16" s="366">
        <f>BW16+CE16+CM16+CU16+DC16+DK16</f>
        <v>25</v>
      </c>
      <c r="DN16" s="562">
        <f>(BT16*BW16+CB16*CE16+CJ16*CM16+CR16*CU16+CZ16*DC16+DH16*DK16)/DM16</f>
        <v>2.7280000000000002</v>
      </c>
      <c r="DO16" s="562">
        <f>(BU16*BW16+CC16*CE16+CK16*CM16+CS16*CU16+DA16*DC16+DI16*DK16)/DM16</f>
        <v>2.7280000000000002</v>
      </c>
      <c r="DP16" s="564" t="str">
        <f>TEXT(DO16,"0.00")</f>
        <v>2.73</v>
      </c>
      <c r="DQ16" s="670" t="str">
        <f>IF(DO16&gt;=5,"Lên lớp",IF(DO16&gt;=4,"Điều chỉnh tiến độ học","Buộc thôi học"))</f>
        <v>Buộc thôi học</v>
      </c>
      <c r="DR16" s="671">
        <f>BX16+CF16+CN16+CV16+DD16+DL16</f>
        <v>7</v>
      </c>
      <c r="DS16" s="381">
        <f>(BU16*BX16+CC16*CF16+CK16*CN16+CS16*CV16+DA16*DD16+DL16*DI16)/DR16</f>
        <v>5.7428571428571429</v>
      </c>
      <c r="DT16" s="560">
        <f>DM16+BJ16</f>
        <v>25</v>
      </c>
      <c r="DU16" s="562" t="e">
        <f>(DM16*DN16+BJ16*BK16)/DT16</f>
        <v>#DIV/0!</v>
      </c>
      <c r="DV16" s="562" t="e">
        <f>(DM16*DO16+BJ16*BL16)/DT16</f>
        <v>#DIV/0!</v>
      </c>
      <c r="DW16" s="564" t="e">
        <f>TEXT(DV16,"0.00")</f>
        <v>#DIV/0!</v>
      </c>
      <c r="DX16" s="700" t="e">
        <f>IF(DV16&gt;=9,"Xuất sắc",IF(DV16&gt;=8,"Giỏi",IF(DV16&gt;=7,"Khá",IF(DV16&gt;=6,"Trung bình khá",IF(DV16&gt;=5,"Trung bình",IF(DV16&gt;=4,"Yếu","Kém"))))))</f>
        <v>#DIV/0!</v>
      </c>
      <c r="DY16" s="670" t="e">
        <f>IF(DV16&gt;=5,"Lên lớp",IF(DV16&gt;=4,"Điều chỉnh tiến độ học","Buộc thôi học"))</f>
        <v>#DIV/0!</v>
      </c>
      <c r="DZ16" s="658">
        <f>DL16+DD16+CV16+CN16+CF16+BX16+BI16+BA16+AS16+AK16+AC16+U16</f>
        <v>7</v>
      </c>
      <c r="EA16" s="381">
        <f>(DL16*DI16+DD16*DA16+CV16*CS16+CN16*CK16+CF16*CC16+BX16*BU16+BI16*BF16+BA16*AX16+AS16*AP16+AK16*AH16+AC16*Z16+U16*R16)/DZ16</f>
        <v>5.7428571428571429</v>
      </c>
      <c r="EB16" s="841" t="str">
        <f>TEXT(EA16,"0.00")</f>
        <v>5.74</v>
      </c>
      <c r="EC16" s="670" t="str">
        <f>IF(EA16&gt;=5,"Lên lớp",IF(EA16&gt;=4,"Điều chỉnh tiến độ học","Buộc thôi học"))</f>
        <v>Lên lớp</v>
      </c>
      <c r="ED16" s="280"/>
      <c r="EE16" s="833">
        <v>0</v>
      </c>
      <c r="EF16" s="336"/>
      <c r="EG16" s="336"/>
      <c r="EH16" s="239">
        <f>ROUND((EE16*0.4+EF16*0.6),1)</f>
        <v>0</v>
      </c>
      <c r="EI16" s="484">
        <f>ROUND(MAX((EE16*0.4+EF16*0.6),(EE16*0.4+EG16*0.6)),1)</f>
        <v>0</v>
      </c>
      <c r="EJ16" s="841" t="str">
        <f>TEXT(EI16,"0.0")</f>
        <v>0.0</v>
      </c>
      <c r="EK16" s="242">
        <v>2</v>
      </c>
      <c r="EL16" s="489"/>
      <c r="EM16" s="279"/>
      <c r="EN16" s="700"/>
      <c r="EO16" s="700"/>
      <c r="EP16" s="239">
        <f>ROUND((EM16*0.4+EN16*0.6),1)</f>
        <v>0</v>
      </c>
      <c r="EQ16" s="484">
        <f>ROUND(MAX((EM16*0.4+EN16*0.6),(EM16*0.4+EO16*0.6)),1)</f>
        <v>0</v>
      </c>
      <c r="ER16" s="841" t="str">
        <f>TEXT(EQ16,"0.0")</f>
        <v>0.0</v>
      </c>
      <c r="ES16" s="242">
        <v>1</v>
      </c>
      <c r="ET16" s="489"/>
      <c r="EU16" s="877"/>
      <c r="EV16" s="700"/>
      <c r="EW16" s="700"/>
      <c r="EX16" s="239">
        <f>ROUND((EU16*0.4+EV16*0.6),1)</f>
        <v>0</v>
      </c>
      <c r="EY16" s="484">
        <f>ROUND(MAX((EU16*0.4+EV16*0.6),(EU16*0.4+EW16*0.6)),1)</f>
        <v>0</v>
      </c>
      <c r="EZ16" s="841" t="str">
        <f>TEXT(EY16,"0.0")</f>
        <v>0.0</v>
      </c>
      <c r="FA16" s="242">
        <v>1</v>
      </c>
      <c r="FB16" s="489"/>
      <c r="FC16" s="833">
        <v>0</v>
      </c>
      <c r="FD16" s="700"/>
      <c r="FE16" s="700"/>
      <c r="FF16" s="239">
        <f>ROUND((FC16*0.4+FD16*0.6),1)</f>
        <v>0</v>
      </c>
      <c r="FG16" s="484">
        <f>ROUND(MAX((FC16*0.4+FD16*0.6),(FC16*0.4+FE16*0.6)),1)</f>
        <v>0</v>
      </c>
      <c r="FH16" s="841" t="str">
        <f>TEXT(FG16,"0.0")</f>
        <v>0.0</v>
      </c>
      <c r="FI16" s="242">
        <v>3</v>
      </c>
      <c r="FJ16" s="489"/>
      <c r="FK16" s="833">
        <v>0</v>
      </c>
      <c r="FL16" s="336"/>
      <c r="FM16" s="336"/>
      <c r="FN16" s="239">
        <f>ROUND((FK16*0.4+FL16*0.6),1)</f>
        <v>0</v>
      </c>
      <c r="FO16" s="484">
        <f>ROUND(MAX((FK16*0.4+FL16*0.6),(FK16*0.4+FM16*0.6)),1)</f>
        <v>0</v>
      </c>
      <c r="FP16" s="841" t="str">
        <f>TEXT(FO16,"0.0")</f>
        <v>0.0</v>
      </c>
      <c r="FQ16" s="242">
        <v>4</v>
      </c>
      <c r="FR16" s="489"/>
      <c r="FS16" s="279"/>
      <c r="FT16" s="700"/>
      <c r="FU16" s="700"/>
      <c r="FV16" s="239">
        <f>ROUND((FS16*0.4+FT16*0.6),1)</f>
        <v>0</v>
      </c>
      <c r="FW16" s="484">
        <f>ROUND(MAX((FS16*0.4+FT16*0.6),(FS16*0.4+FU16*0.6)),1)</f>
        <v>0</v>
      </c>
      <c r="FX16" s="841" t="str">
        <f>TEXT(FW16,"0.0")</f>
        <v>0.0</v>
      </c>
      <c r="FY16" s="242">
        <v>5</v>
      </c>
      <c r="FZ16" s="489"/>
      <c r="GA16" s="918">
        <v>0</v>
      </c>
      <c r="GB16" s="606"/>
      <c r="GC16" s="47"/>
      <c r="GD16" s="239">
        <f>ROUND((GA16*0.4+GB16*0.6),1)</f>
        <v>0</v>
      </c>
      <c r="GE16" s="484">
        <f>ROUND(MAX((GA16*0.4+GB16*0.6),(GA16*0.4+GC16*0.6)),1)</f>
        <v>0</v>
      </c>
      <c r="GF16" s="841" t="str">
        <f>TEXT(GE16,"0.0")</f>
        <v>0.0</v>
      </c>
      <c r="GG16" s="242">
        <v>3</v>
      </c>
      <c r="GH16" s="489"/>
      <c r="GI16" s="833">
        <v>0</v>
      </c>
      <c r="GJ16" s="336"/>
      <c r="GK16" s="336"/>
      <c r="GL16" s="239">
        <f>ROUND((GI16*0.4+GJ16*0.6),1)</f>
        <v>0</v>
      </c>
      <c r="GM16" s="484">
        <f>ROUND(MAX((GI16*0.4+GJ16*0.6),(GI16*0.4+GK16*0.6)),1)</f>
        <v>0</v>
      </c>
      <c r="GN16" s="841" t="str">
        <f>TEXT(GM16,"0.0")</f>
        <v>0.0</v>
      </c>
      <c r="GO16" s="242">
        <v>5</v>
      </c>
      <c r="GP16" s="489"/>
      <c r="GQ16" s="833">
        <v>1.7</v>
      </c>
      <c r="GR16" s="336"/>
      <c r="GS16" s="336"/>
      <c r="GT16" s="239">
        <f>ROUND((GQ16*0.4+GR16*0.6),1)</f>
        <v>0.7</v>
      </c>
      <c r="GU16" s="484">
        <f>ROUND(MAX((GQ16*0.4+GR16*0.6),(GQ16*0.4+GS16*0.6)),1)</f>
        <v>0.7</v>
      </c>
      <c r="GV16" s="841" t="str">
        <f>TEXT(GU16,"0.0")</f>
        <v>0.7</v>
      </c>
      <c r="GW16" s="242">
        <v>6</v>
      </c>
      <c r="GX16" s="489"/>
      <c r="GY16" s="366">
        <f>EK16+ES16+FA16+FI16+FQ16+FY16+GG16+GO16+GW16</f>
        <v>30</v>
      </c>
      <c r="GZ16" s="562">
        <f>(EH16*EK16+EP16*ES16+EX16*FA16+FF16*FI16+FN16*FQ16+FV16*FY16+GD16*GG16+GL16*GO16+GT16*GW16)/GY16</f>
        <v>0.13999999999999999</v>
      </c>
      <c r="HA16" s="562">
        <f>(EI16*EK16+EQ16*ES16+EY16*FA16+FG16*FI16+FO16*FQ16+FW16*FY16+GE16*GG16+GM16*GO16+GU16*GW16)/GY16</f>
        <v>0.13999999999999999</v>
      </c>
      <c r="HB16" s="564" t="str">
        <f>TEXT(HA16,"0.00")</f>
        <v>0.14</v>
      </c>
      <c r="HC16" s="944" t="str">
        <f>IF(HA16&gt;=5,"Lên lớp",IF(HA16&gt;=4,"Điều chỉnh tiến độ học","Buộc thôi học"))</f>
        <v>Buộc thôi học</v>
      </c>
      <c r="HD16" s="947">
        <f>EL16+ET16+FB16+FJ16+FR16+FZ16+GH16+GP16+GX16</f>
        <v>0</v>
      </c>
      <c r="HE16" s="381" t="e">
        <f>(EI16*EL16+EQ16*ET16+EY16*FB16+FG16*FJ16+FO16*FR16+FW16*FZ16+GE16*GH16+GM16*GP16+GX16*GU16)/HD16</f>
        <v>#DIV/0!</v>
      </c>
      <c r="HF16" s="658">
        <f>HD16+DZ16</f>
        <v>7</v>
      </c>
      <c r="HG16" s="948" t="e">
        <f xml:space="preserve"> (HD16*HE16+DZ16*EA16)/HF16</f>
        <v>#DIV/0!</v>
      </c>
      <c r="HH16" s="1005"/>
      <c r="HI16" s="977"/>
      <c r="HJ16" s="977"/>
      <c r="HK16" s="977"/>
      <c r="HL16" s="977"/>
      <c r="HM16" s="977"/>
      <c r="HN16" s="977"/>
      <c r="HO16" s="713"/>
      <c r="HP16" s="1005"/>
      <c r="HQ16" s="977"/>
      <c r="HR16" s="977"/>
      <c r="HS16" s="977"/>
      <c r="HT16" s="977"/>
      <c r="HU16" s="977"/>
      <c r="HV16" s="977"/>
      <c r="HW16" s="713"/>
      <c r="HX16" s="1005"/>
      <c r="HY16" s="977"/>
      <c r="HZ16" s="977"/>
      <c r="IA16" s="977"/>
      <c r="IB16" s="977"/>
      <c r="IC16" s="977"/>
      <c r="ID16" s="977"/>
      <c r="IE16" s="713"/>
      <c r="IF16" s="1005"/>
      <c r="IG16" s="977"/>
      <c r="IH16" s="977"/>
      <c r="II16" s="977"/>
      <c r="IJ16" s="977"/>
      <c r="IK16" s="977"/>
      <c r="IL16" s="977"/>
      <c r="IM16" s="713"/>
      <c r="IN16" s="1005"/>
      <c r="IO16" s="977"/>
      <c r="IP16" s="977"/>
      <c r="IQ16" s="977"/>
      <c r="IR16" s="977"/>
      <c r="IS16" s="977"/>
      <c r="IT16" s="977"/>
      <c r="IU16" s="713"/>
      <c r="IV16" s="1066"/>
      <c r="IW16" s="1066"/>
      <c r="IX16" s="1066"/>
      <c r="IY16" s="1066"/>
      <c r="IZ16" s="1066"/>
      <c r="JA16" s="1066"/>
      <c r="JB16" s="1066"/>
      <c r="JC16" s="1066"/>
      <c r="JD16" s="1068"/>
      <c r="JE16" s="1068"/>
      <c r="JF16" s="1068"/>
      <c r="JG16" s="1068"/>
      <c r="JH16" s="1068"/>
      <c r="JI16" s="1068"/>
      <c r="JJ16" s="1068"/>
      <c r="JK16" s="1068"/>
      <c r="JL16" s="1068"/>
      <c r="JM16" s="1068"/>
      <c r="JN16" s="1068"/>
      <c r="JO16" s="1068"/>
      <c r="JP16" s="1068"/>
      <c r="JQ16" s="1068"/>
      <c r="JR16" s="1068"/>
      <c r="JS16" s="1068"/>
      <c r="JT16" s="1068"/>
      <c r="JU16" s="1068"/>
      <c r="JV16" s="1068"/>
      <c r="JW16" s="1068"/>
      <c r="JX16" s="1068"/>
      <c r="JY16" s="1068"/>
      <c r="JZ16" s="1068"/>
      <c r="KA16" s="1068"/>
      <c r="KB16" s="1068"/>
      <c r="KC16" s="1068"/>
      <c r="KD16" s="1068"/>
      <c r="KE16" s="1068"/>
      <c r="KF16" s="1068"/>
      <c r="KG16" s="1068"/>
      <c r="KH16" s="1068"/>
      <c r="KI16" s="1068"/>
      <c r="KJ16" s="1068"/>
      <c r="KK16" s="1068"/>
      <c r="KL16" s="1068"/>
      <c r="KM16" s="1068"/>
      <c r="KN16" s="1068"/>
      <c r="KO16" s="1068"/>
      <c r="KP16" s="1068"/>
      <c r="KQ16" s="1068"/>
      <c r="KR16" s="1068"/>
      <c r="KS16" s="1068"/>
      <c r="KT16" s="1068"/>
      <c r="KU16" s="1068"/>
      <c r="KV16" s="1068"/>
      <c r="KW16" s="1068"/>
      <c r="KX16" s="1068"/>
      <c r="KY16" s="1068"/>
      <c r="KZ16" s="1068"/>
      <c r="LA16" s="1068"/>
      <c r="LB16" s="1068"/>
      <c r="LC16" s="1068"/>
      <c r="LD16" s="1068"/>
      <c r="LE16" s="1309"/>
      <c r="LF16" s="1291"/>
      <c r="LG16" s="1291"/>
      <c r="LH16" s="1291"/>
      <c r="LI16" s="1291"/>
      <c r="LJ16" s="1291"/>
      <c r="LK16" s="1291"/>
      <c r="LL16" s="1292"/>
      <c r="LM16" s="1309"/>
      <c r="LN16" s="1291"/>
      <c r="LO16" s="1291"/>
      <c r="LP16" s="1291"/>
      <c r="LQ16" s="1291"/>
      <c r="LR16" s="1291"/>
      <c r="LS16" s="1291"/>
      <c r="LT16" s="1292"/>
    </row>
    <row r="17" spans="1:116" ht="18.75" customHeight="1" x14ac:dyDescent="0.25">
      <c r="A17" s="33">
        <v>19</v>
      </c>
      <c r="B17" s="33" t="s">
        <v>957</v>
      </c>
      <c r="C17" s="23" t="s">
        <v>1093</v>
      </c>
      <c r="D17" s="457" t="s">
        <v>1094</v>
      </c>
      <c r="E17" s="458" t="s">
        <v>1095</v>
      </c>
      <c r="F17" s="452" t="s">
        <v>1096</v>
      </c>
      <c r="G17" s="73" t="s">
        <v>1097</v>
      </c>
      <c r="H17" s="23" t="s">
        <v>28</v>
      </c>
      <c r="I17" s="123" t="s">
        <v>84</v>
      </c>
      <c r="J17" s="265"/>
      <c r="K17" s="801"/>
      <c r="L17" s="373"/>
      <c r="M17" s="805"/>
      <c r="N17" s="389">
        <v>0</v>
      </c>
      <c r="O17" s="27"/>
      <c r="P17" s="27"/>
      <c r="Q17" s="6">
        <f>ROUND((N17*0.4+O17*0.6),1)</f>
        <v>0</v>
      </c>
      <c r="R17" s="104">
        <f>ROUND(MAX((N17*0.4+O17*0.6),(N17*0.4+P17*0.6)),1)</f>
        <v>0</v>
      </c>
      <c r="S17" s="492"/>
      <c r="T17" s="183">
        <v>2</v>
      </c>
      <c r="U17" s="110"/>
      <c r="V17" s="291">
        <v>1.2</v>
      </c>
      <c r="W17" s="20"/>
      <c r="X17" s="20"/>
      <c r="Y17" s="6">
        <f>ROUND((V17*0.4+W17*0.6),1)</f>
        <v>0.5</v>
      </c>
      <c r="Z17" s="104">
        <f>ROUND(MAX((V17*0.4+W17*0.6),(V17*0.4+X17*0.6)),1)</f>
        <v>0.5</v>
      </c>
      <c r="AA17" s="104"/>
      <c r="AB17" s="12">
        <v>3</v>
      </c>
      <c r="AC17" s="110"/>
      <c r="AD17" s="249">
        <v>0</v>
      </c>
      <c r="AE17" s="21"/>
      <c r="AF17" s="21"/>
      <c r="AG17" s="6">
        <f>ROUND((AD17*0.4+AE17*0.6),1)</f>
        <v>0</v>
      </c>
      <c r="AH17" s="104">
        <f>ROUND(MAX((AD17*0.4+AE17*0.6),(AD17*0.4+AF17*0.6)),1)</f>
        <v>0</v>
      </c>
      <c r="AI17" s="492"/>
      <c r="AJ17" s="183">
        <v>3</v>
      </c>
      <c r="AK17" s="110"/>
      <c r="AL17" s="270">
        <v>0</v>
      </c>
      <c r="AM17" s="21"/>
      <c r="AN17" s="21"/>
      <c r="AO17" s="6">
        <f>ROUND((AL17*0.4+AM17*0.6),1)</f>
        <v>0</v>
      </c>
      <c r="AP17" s="104">
        <f>ROUND(MAX((AL17*0.4+AM17*0.6),(AL17*0.4+AN17*0.6)),1)</f>
        <v>0</v>
      </c>
      <c r="AQ17" s="104"/>
      <c r="AR17" s="12">
        <v>4</v>
      </c>
      <c r="AS17" s="110"/>
      <c r="AT17" s="287">
        <v>0</v>
      </c>
      <c r="AU17" s="334"/>
      <c r="AV17" s="334"/>
      <c r="AW17" s="6">
        <f>ROUND((AT17*0.4+AU17*0.6),1)</f>
        <v>0</v>
      </c>
      <c r="AX17" s="104">
        <f>ROUND(MAX((AT17*0.4+AU17*0.6),(AT17*0.4+AV17*0.6)),1)</f>
        <v>0</v>
      </c>
      <c r="AY17" s="104"/>
      <c r="AZ17" s="12">
        <v>3</v>
      </c>
      <c r="BA17" s="110"/>
      <c r="BB17" s="248">
        <v>0</v>
      </c>
      <c r="BC17" s="334"/>
      <c r="BD17" s="334"/>
      <c r="BE17" s="6">
        <f>ROUND((BB17*0.4+BC17*0.6),1)</f>
        <v>0</v>
      </c>
      <c r="BF17" s="104">
        <f>ROUND(MAX((BB17*0.4+BC17*0.6),(BB17*0.4+BD17*0.6)),1)</f>
        <v>0</v>
      </c>
      <c r="BG17" s="104"/>
      <c r="BH17" s="12">
        <v>4</v>
      </c>
      <c r="BI17" s="110"/>
      <c r="BJ17" s="365">
        <f>T17+AB17+AJ17+AR17+AZ17+BH17</f>
        <v>19</v>
      </c>
      <c r="BK17" s="375">
        <f>(Q17*T17+Y17*AB17+AG17*AJ17+AO17*AR17+AW17*AZ17+BE17*BH17)/BJ17</f>
        <v>7.8947368421052627E-2</v>
      </c>
      <c r="BL17" s="375">
        <f>(R17*T17+Z17*AB17+AH17*AJ17+AP17*AR17+AX17*AZ17+BF17*BH17)/BJ17</f>
        <v>7.8947368421052627E-2</v>
      </c>
      <c r="BM17" s="377" t="str">
        <f>TEXT(BL17,"0.00")</f>
        <v>0.08</v>
      </c>
      <c r="BN17" s="395" t="str">
        <f>IF(BL17&gt;=5,"Lên lớp",IF(BL17&gt;=4,"Điều chỉnh tiến độ học","Buộc thôi học"))</f>
        <v>Buộc thôi học</v>
      </c>
      <c r="BO17" s="357">
        <f>U17+AC17+AK17+AS17+BA17+BI17</f>
        <v>0</v>
      </c>
      <c r="BP17" s="358" t="e">
        <f>(R17*U17+Z17*AC17+AH17*AK17+AP17*AS17+AX17*BA17+BI17*BF17)/BO17</f>
        <v>#DIV/0!</v>
      </c>
      <c r="BQ17" s="405"/>
      <c r="BR17" s="20"/>
      <c r="BS17" s="20"/>
      <c r="BT17" s="20"/>
      <c r="BU17" s="20"/>
      <c r="BV17" s="20"/>
      <c r="BW17" s="12">
        <v>2</v>
      </c>
      <c r="BX17" s="113"/>
      <c r="BY17" s="405"/>
      <c r="BZ17" s="20"/>
      <c r="CA17" s="20"/>
      <c r="CB17" s="20"/>
      <c r="CC17" s="20"/>
      <c r="CD17" s="20"/>
      <c r="CE17" s="12">
        <v>6</v>
      </c>
      <c r="CF17" s="113"/>
      <c r="CG17" s="405"/>
      <c r="CH17" s="20"/>
      <c r="CI17" s="20"/>
      <c r="CJ17" s="20"/>
      <c r="CK17" s="20"/>
      <c r="CL17" s="20"/>
      <c r="CM17" s="12">
        <v>4</v>
      </c>
      <c r="CN17" s="113"/>
      <c r="CO17" s="405"/>
      <c r="CP17" s="20"/>
      <c r="CQ17" s="20"/>
      <c r="CR17" s="20"/>
      <c r="CS17" s="20"/>
      <c r="CT17" s="20"/>
      <c r="CU17" s="12">
        <v>6</v>
      </c>
      <c r="CV17" s="113"/>
      <c r="CW17" s="405"/>
      <c r="CX17" s="20"/>
      <c r="CY17" s="20"/>
      <c r="CZ17" s="20"/>
      <c r="DA17" s="20"/>
      <c r="DB17" s="20"/>
      <c r="DC17" s="12">
        <v>3</v>
      </c>
      <c r="DD17" s="113"/>
      <c r="DE17" s="120"/>
      <c r="DF17" s="20"/>
      <c r="DG17" s="20"/>
      <c r="DH17" s="20"/>
      <c r="DI17" s="20"/>
      <c r="DJ17" s="20"/>
      <c r="DK17" s="12">
        <v>4</v>
      </c>
      <c r="DL17" s="113"/>
    </row>
    <row r="18" spans="1:116" ht="18" customHeight="1" x14ac:dyDescent="0.25">
      <c r="A18" s="428">
        <v>21</v>
      </c>
      <c r="B18" s="34" t="s">
        <v>957</v>
      </c>
      <c r="C18" s="192" t="s">
        <v>1098</v>
      </c>
      <c r="D18" s="459" t="s">
        <v>1099</v>
      </c>
      <c r="E18" s="460" t="s">
        <v>1100</v>
      </c>
      <c r="F18" s="452" t="s">
        <v>1101</v>
      </c>
      <c r="G18" s="200" t="s">
        <v>1102</v>
      </c>
      <c r="H18" s="192" t="s">
        <v>28</v>
      </c>
      <c r="I18" s="429" t="s">
        <v>1103</v>
      </c>
      <c r="J18" s="275"/>
      <c r="K18" s="802"/>
      <c r="L18" s="374"/>
      <c r="M18" s="802"/>
      <c r="N18" s="430">
        <v>0</v>
      </c>
      <c r="O18" s="227"/>
      <c r="P18" s="227"/>
      <c r="Q18" s="181">
        <f>ROUND((N18*0.4+O18*0.6),1)</f>
        <v>0</v>
      </c>
      <c r="R18" s="431">
        <f>ROUND(MAX((N18*0.4+O18*0.6),(N18*0.4+P18*0.6)),1)</f>
        <v>0</v>
      </c>
      <c r="S18" s="492"/>
      <c r="T18" s="183">
        <v>2</v>
      </c>
      <c r="U18" s="432"/>
      <c r="V18" s="292">
        <v>0</v>
      </c>
      <c r="W18" s="45"/>
      <c r="X18" s="45"/>
      <c r="Y18" s="181">
        <f>ROUND((V18*0.4+W18*0.6),1)</f>
        <v>0</v>
      </c>
      <c r="Z18" s="431">
        <f>ROUND(MAX((V18*0.4+W18*0.6),(V18*0.4+X18*0.6)),1)</f>
        <v>0</v>
      </c>
      <c r="AA18" s="492"/>
      <c r="AB18" s="183">
        <v>3</v>
      </c>
      <c r="AC18" s="432"/>
      <c r="AD18" s="419">
        <v>0</v>
      </c>
      <c r="AE18" s="229"/>
      <c r="AF18" s="229"/>
      <c r="AG18" s="181">
        <f>ROUND((AD18*0.4+AE18*0.6),1)</f>
        <v>0</v>
      </c>
      <c r="AH18" s="431">
        <f>ROUND(MAX((AD18*0.4+AE18*0.6),(AD18*0.4+AF18*0.6)),1)</f>
        <v>0</v>
      </c>
      <c r="AI18" s="492"/>
      <c r="AJ18" s="183">
        <v>3</v>
      </c>
      <c r="AK18" s="432"/>
      <c r="AL18" s="433">
        <v>0</v>
      </c>
      <c r="AM18" s="229"/>
      <c r="AN18" s="229"/>
      <c r="AO18" s="181">
        <f>ROUND((AL18*0.4+AM18*0.6),1)</f>
        <v>0</v>
      </c>
      <c r="AP18" s="431">
        <f>ROUND(MAX((AL18*0.4+AM18*0.6),(AL18*0.4+AN18*0.6)),1)</f>
        <v>0</v>
      </c>
      <c r="AQ18" s="492"/>
      <c r="AR18" s="183">
        <v>4</v>
      </c>
      <c r="AS18" s="432"/>
      <c r="AT18" s="434">
        <v>0</v>
      </c>
      <c r="AU18" s="335"/>
      <c r="AV18" s="335"/>
      <c r="AW18" s="181">
        <f>ROUND((AT18*0.4+AU18*0.6),1)</f>
        <v>0</v>
      </c>
      <c r="AX18" s="431">
        <f>ROUND(MAX((AT18*0.4+AU18*0.6),(AT18*0.4+AV18*0.6)),1)</f>
        <v>0</v>
      </c>
      <c r="AY18" s="492"/>
      <c r="AZ18" s="183">
        <v>3</v>
      </c>
      <c r="BA18" s="432"/>
      <c r="BB18" s="267">
        <v>0</v>
      </c>
      <c r="BC18" s="335"/>
      <c r="BD18" s="335"/>
      <c r="BE18" s="181">
        <f>ROUND((BB18*0.4+BC18*0.6),1)</f>
        <v>0</v>
      </c>
      <c r="BF18" s="431">
        <f>ROUND(MAX((BB18*0.4+BC18*0.6),(BB18*0.4+BD18*0.6)),1)</f>
        <v>0</v>
      </c>
      <c r="BG18" s="492"/>
      <c r="BH18" s="183">
        <v>4</v>
      </c>
      <c r="BI18" s="432"/>
      <c r="BJ18" s="435">
        <f>T18+AB18+AJ18+AR18+AZ18+BH18</f>
        <v>19</v>
      </c>
      <c r="BK18" s="436">
        <f>(Q18*T18+Y18*AB18+AG18*AJ18+AO18*AR18+AW18*AZ18+BE18*BH18)/BJ18</f>
        <v>0</v>
      </c>
      <c r="BL18" s="436">
        <f>(R18*T18+Z18*AB18+AH18*AJ18+AP18*AR18+AX18*AZ18+BF18*BH18)/BJ18</f>
        <v>0</v>
      </c>
      <c r="BM18" s="437" t="str">
        <f>TEXT(BL18,"0.00")</f>
        <v>0.00</v>
      </c>
      <c r="BN18" s="438" t="str">
        <f>IF(BL18&gt;=5,"Lên lớp",IF(BL18&gt;=4,"Điều chỉnh tiến độ học","Buộc thôi học"))</f>
        <v>Buộc thôi học</v>
      </c>
      <c r="BO18" s="439">
        <f>U18+AC18+AK18+AS18+BA18+BI18</f>
        <v>0</v>
      </c>
      <c r="BP18" s="440" t="e">
        <f>(R18*U18+Z18*AC18+AH18*AK18+AP18*AS18+AX18*BA18+BI18*BF18)/BO18</f>
        <v>#DIV/0!</v>
      </c>
      <c r="BQ18" s="184"/>
      <c r="BR18" s="45"/>
      <c r="BS18" s="45"/>
      <c r="BT18" s="45"/>
      <c r="BU18" s="45"/>
      <c r="BV18" s="45"/>
      <c r="BW18" s="183">
        <v>2</v>
      </c>
      <c r="BX18" s="185"/>
      <c r="BY18" s="184"/>
      <c r="BZ18" s="45"/>
      <c r="CA18" s="45"/>
      <c r="CB18" s="45"/>
      <c r="CC18" s="45"/>
      <c r="CD18" s="45"/>
      <c r="CE18" s="183">
        <v>6</v>
      </c>
      <c r="CF18" s="185"/>
      <c r="CG18" s="184"/>
      <c r="CH18" s="45"/>
      <c r="CI18" s="45"/>
      <c r="CJ18" s="45"/>
      <c r="CK18" s="45"/>
      <c r="CL18" s="45"/>
      <c r="CM18" s="183">
        <v>4</v>
      </c>
      <c r="CN18" s="185"/>
      <c r="CO18" s="184"/>
      <c r="CP18" s="45"/>
      <c r="CQ18" s="45"/>
      <c r="CR18" s="45"/>
      <c r="CS18" s="45"/>
      <c r="CT18" s="45"/>
      <c r="CU18" s="183">
        <v>6</v>
      </c>
      <c r="CV18" s="185"/>
      <c r="CW18" s="184"/>
      <c r="CX18" s="45"/>
      <c r="CY18" s="45"/>
      <c r="CZ18" s="45"/>
      <c r="DA18" s="45"/>
      <c r="DB18" s="45"/>
      <c r="DC18" s="183">
        <v>3</v>
      </c>
      <c r="DD18" s="185"/>
      <c r="DE18" s="339"/>
      <c r="DF18" s="45"/>
      <c r="DG18" s="45"/>
      <c r="DH18" s="45"/>
      <c r="DI18" s="45"/>
      <c r="DJ18" s="45"/>
      <c r="DK18" s="183">
        <v>4</v>
      </c>
      <c r="DL18" s="185"/>
    </row>
    <row r="19" spans="1:116" ht="18.75" customHeight="1" x14ac:dyDescent="0.25">
      <c r="A19" s="33">
        <v>5</v>
      </c>
      <c r="B19" s="33" t="s">
        <v>957</v>
      </c>
      <c r="C19" s="100" t="s">
        <v>1104</v>
      </c>
      <c r="D19" s="461" t="s">
        <v>1105</v>
      </c>
      <c r="E19" s="462" t="s">
        <v>1106</v>
      </c>
      <c r="F19" s="452" t="s">
        <v>1107</v>
      </c>
      <c r="G19" s="101" t="s">
        <v>1108</v>
      </c>
      <c r="H19" s="33" t="s">
        <v>34</v>
      </c>
      <c r="I19" s="122" t="s">
        <v>1109</v>
      </c>
      <c r="J19" s="126">
        <v>5.3</v>
      </c>
      <c r="K19" s="800"/>
      <c r="L19" s="372">
        <v>6.9</v>
      </c>
      <c r="M19" s="804"/>
      <c r="N19" s="130">
        <v>8</v>
      </c>
      <c r="O19" s="4">
        <v>9</v>
      </c>
      <c r="P19" s="5"/>
      <c r="Q19" s="6">
        <f>ROUND((N19*0.4+O19*0.6),1)</f>
        <v>8.6</v>
      </c>
      <c r="R19" s="104">
        <f>ROUND(MAX((N19*0.4+O19*0.6),(N19*0.4+P19*0.6)),1)</f>
        <v>8.6</v>
      </c>
      <c r="S19" s="104"/>
      <c r="T19" s="12">
        <v>2</v>
      </c>
      <c r="U19" s="110">
        <v>2</v>
      </c>
      <c r="V19" s="130">
        <v>9.1999999999999993</v>
      </c>
      <c r="W19" s="4">
        <v>8</v>
      </c>
      <c r="X19" s="5"/>
      <c r="Y19" s="6">
        <f>ROUND((V19*0.4+W19*0.6),1)</f>
        <v>8.5</v>
      </c>
      <c r="Z19" s="104">
        <f>ROUND(MAX((V19*0.4+W19*0.6),(V19*0.4+X19*0.6)),1)</f>
        <v>8.5</v>
      </c>
      <c r="AA19" s="104"/>
      <c r="AB19" s="12">
        <v>3</v>
      </c>
      <c r="AC19" s="110">
        <v>3</v>
      </c>
      <c r="AD19" s="130">
        <v>8.5</v>
      </c>
      <c r="AE19" s="4">
        <v>7</v>
      </c>
      <c r="AF19" s="5"/>
      <c r="AG19" s="6">
        <f>ROUND((AD19*0.4+AE19*0.6),1)</f>
        <v>7.6</v>
      </c>
      <c r="AH19" s="104">
        <f>ROUND(MAX((AD19*0.4+AE19*0.6),(AD19*0.4+AF19*0.6)),1)</f>
        <v>7.6</v>
      </c>
      <c r="AI19" s="104"/>
      <c r="AJ19" s="12">
        <v>3</v>
      </c>
      <c r="AK19" s="110">
        <v>3</v>
      </c>
      <c r="AL19" s="130">
        <v>8</v>
      </c>
      <c r="AM19" s="4">
        <v>8</v>
      </c>
      <c r="AN19" s="5"/>
      <c r="AO19" s="6">
        <f>ROUND((AL19*0.4+AM19*0.6),1)</f>
        <v>8</v>
      </c>
      <c r="AP19" s="104">
        <f>ROUND(MAX((AL19*0.4+AM19*0.6),(AL19*0.4+AN19*0.6)),1)</f>
        <v>8</v>
      </c>
      <c r="AQ19" s="104"/>
      <c r="AR19" s="12">
        <v>4</v>
      </c>
      <c r="AS19" s="110">
        <v>4</v>
      </c>
      <c r="AT19" s="285">
        <v>8.3000000000000007</v>
      </c>
      <c r="AU19" s="334">
        <v>9</v>
      </c>
      <c r="AV19" s="334"/>
      <c r="AW19" s="6">
        <f>ROUND((AT19*0.4+AU19*0.6),1)</f>
        <v>8.6999999999999993</v>
      </c>
      <c r="AX19" s="104">
        <f>ROUND(MAX((AT19*0.4+AU19*0.6),(AT19*0.4+AV19*0.6)),1)</f>
        <v>8.6999999999999993</v>
      </c>
      <c r="AY19" s="104"/>
      <c r="AZ19" s="12">
        <v>3</v>
      </c>
      <c r="BA19" s="110">
        <v>3</v>
      </c>
      <c r="BB19" s="243">
        <v>7.6</v>
      </c>
      <c r="BC19" s="334">
        <v>7</v>
      </c>
      <c r="BD19" s="334"/>
      <c r="BE19" s="6">
        <f>ROUND((BB19*0.4+BC19*0.6),1)</f>
        <v>7.2</v>
      </c>
      <c r="BF19" s="104">
        <f>ROUND(MAX((BB19*0.4+BC19*0.6),(BB19*0.4+BD19*0.6)),1)</f>
        <v>7.2</v>
      </c>
      <c r="BG19" s="104"/>
      <c r="BH19" s="12">
        <v>4</v>
      </c>
      <c r="BI19" s="110">
        <v>4</v>
      </c>
      <c r="BJ19" s="365">
        <f>T19+AB19+AJ19+AR19+AZ19+BH19</f>
        <v>19</v>
      </c>
      <c r="BK19" s="375">
        <f>(Q19*T19+Y19*AB19+AG19*AJ19+AO19*AR19+AW19*AZ19+BE19*BH19)/BJ19</f>
        <v>8.0210526315789483</v>
      </c>
      <c r="BL19" s="375">
        <f>(R19*T19+Z19*AB19+AH19*AJ19+AP19*AR19+AX19*AZ19+BF19*BH19)/BJ19</f>
        <v>8.0210526315789483</v>
      </c>
      <c r="BM19" s="377" t="str">
        <f>TEXT(BL19,"0.00")</f>
        <v>8.02</v>
      </c>
      <c r="BN19" s="395" t="str">
        <f>IF(BL19&gt;=5,"Lên lớp",IF(BL19&gt;=4,"Điều chỉnh tiến độ học","Buộc thôi học"))</f>
        <v>Lên lớp</v>
      </c>
      <c r="BO19" s="357">
        <f>U19+AC19+AK19+AS19+BA19+BI19</f>
        <v>19</v>
      </c>
      <c r="BP19" s="358">
        <f>(R19*U19+Z19*AC19+AH19*AK19+AP19*AS19+AX19*BA19+BI19*BF19)/BO19</f>
        <v>8.0210526315789483</v>
      </c>
      <c r="BQ19" s="405"/>
      <c r="BR19" s="20"/>
      <c r="BS19" s="20"/>
      <c r="BT19" s="20"/>
      <c r="BU19" s="20"/>
      <c r="BV19" s="20"/>
      <c r="BW19" s="12">
        <v>2</v>
      </c>
      <c r="BX19" s="113"/>
      <c r="BY19" s="405"/>
      <c r="BZ19" s="20"/>
      <c r="CA19" s="20"/>
      <c r="CB19" s="20"/>
      <c r="CC19" s="20"/>
      <c r="CD19" s="20"/>
      <c r="CE19" s="12">
        <v>6</v>
      </c>
      <c r="CF19" s="113"/>
      <c r="CG19" s="405"/>
      <c r="CH19" s="20"/>
      <c r="CI19" s="20"/>
      <c r="CJ19" s="20"/>
      <c r="CK19" s="20"/>
      <c r="CL19" s="20"/>
      <c r="CM19" s="12">
        <v>4</v>
      </c>
      <c r="CN19" s="113"/>
      <c r="CO19" s="405"/>
      <c r="CP19" s="20"/>
      <c r="CQ19" s="20"/>
      <c r="CR19" s="20"/>
      <c r="CS19" s="20"/>
      <c r="CT19" s="20"/>
      <c r="CU19" s="12">
        <v>6</v>
      </c>
      <c r="CV19" s="113"/>
      <c r="CW19" s="405"/>
      <c r="CX19" s="20"/>
      <c r="CY19" s="20"/>
      <c r="CZ19" s="20"/>
      <c r="DA19" s="20"/>
      <c r="DB19" s="20"/>
      <c r="DC19" s="12">
        <v>3</v>
      </c>
      <c r="DD19" s="113"/>
      <c r="DE19" s="120"/>
      <c r="DF19" s="20"/>
      <c r="DG19" s="20"/>
      <c r="DH19" s="20"/>
      <c r="DI19" s="20"/>
      <c r="DJ19" s="20"/>
      <c r="DK19" s="12"/>
      <c r="DL19" s="113"/>
    </row>
    <row r="20" spans="1:116" ht="18.75" customHeight="1" x14ac:dyDescent="0.25">
      <c r="A20" s="33">
        <v>3</v>
      </c>
      <c r="B20" s="33" t="s">
        <v>957</v>
      </c>
      <c r="C20" s="100" t="s">
        <v>1110</v>
      </c>
      <c r="D20" s="391" t="s">
        <v>1111</v>
      </c>
      <c r="E20" s="392" t="s">
        <v>936</v>
      </c>
      <c r="F20" s="393" t="s">
        <v>445</v>
      </c>
      <c r="G20" s="101" t="s">
        <v>1112</v>
      </c>
      <c r="H20" s="33" t="s">
        <v>28</v>
      </c>
      <c r="I20" s="122" t="s">
        <v>1113</v>
      </c>
      <c r="J20" s="264"/>
      <c r="K20" s="803"/>
      <c r="L20" s="372"/>
      <c r="M20" s="804"/>
      <c r="N20" s="130"/>
      <c r="O20" s="4"/>
      <c r="P20" s="5"/>
      <c r="Q20" s="6">
        <f t="shared" ref="Q20:Q25" si="159">ROUND((N20*0.4+O20*0.6),1)</f>
        <v>0</v>
      </c>
      <c r="R20" s="104">
        <f t="shared" ref="R20:R25" si="160">ROUND(MAX((N20*0.4+O20*0.6),(N20*0.4+P20*0.6)),1)</f>
        <v>0</v>
      </c>
      <c r="S20" s="104"/>
      <c r="T20" s="12">
        <v>2</v>
      </c>
      <c r="U20" s="110"/>
      <c r="V20" s="249">
        <v>0</v>
      </c>
      <c r="W20" s="4"/>
      <c r="X20" s="5"/>
      <c r="Y20" s="6">
        <f t="shared" ref="Y20:Y25" si="161">ROUND((V20*0.4+W20*0.6),1)</f>
        <v>0</v>
      </c>
      <c r="Z20" s="104">
        <f t="shared" ref="Z20:Z25" si="162">ROUND(MAX((V20*0.4+W20*0.6),(V20*0.4+X20*0.6)),1)</f>
        <v>0</v>
      </c>
      <c r="AA20" s="104"/>
      <c r="AB20" s="12">
        <v>3</v>
      </c>
      <c r="AC20" s="110"/>
      <c r="AD20" s="130"/>
      <c r="AE20" s="4"/>
      <c r="AF20" s="5"/>
      <c r="AG20" s="6">
        <f t="shared" ref="AG20:AG25" si="163">ROUND((AD20*0.4+AE20*0.6),1)</f>
        <v>0</v>
      </c>
      <c r="AH20" s="104">
        <f t="shared" ref="AH20:AH25" si="164">ROUND(MAX((AD20*0.4+AE20*0.6),(AD20*0.4+AF20*0.6)),1)</f>
        <v>0</v>
      </c>
      <c r="AI20" s="104"/>
      <c r="AJ20" s="12">
        <v>3</v>
      </c>
      <c r="AK20" s="110"/>
      <c r="AL20" s="249">
        <v>0</v>
      </c>
      <c r="AM20" s="4"/>
      <c r="AN20" s="5"/>
      <c r="AO20" s="6">
        <f t="shared" ref="AO20:AO25" si="165">ROUND((AL20*0.4+AM20*0.6),1)</f>
        <v>0</v>
      </c>
      <c r="AP20" s="104">
        <f t="shared" ref="AP20:AP25" si="166">ROUND(MAX((AL20*0.4+AM20*0.6),(AL20*0.4+AN20*0.6)),1)</f>
        <v>0</v>
      </c>
      <c r="AQ20" s="104"/>
      <c r="AR20" s="12">
        <v>4</v>
      </c>
      <c r="AS20" s="110"/>
      <c r="AT20" s="287">
        <v>0</v>
      </c>
      <c r="AU20" s="334"/>
      <c r="AV20" s="334"/>
      <c r="AW20" s="6">
        <f t="shared" ref="AW20:AW25" si="167">ROUND((AT20*0.4+AU20*0.6),1)</f>
        <v>0</v>
      </c>
      <c r="AX20" s="104">
        <f t="shared" ref="AX20:AX25" si="168">ROUND(MAX((AT20*0.4+AU20*0.6),(AT20*0.4+AV20*0.6)),1)</f>
        <v>0</v>
      </c>
      <c r="AY20" s="104"/>
      <c r="AZ20" s="12">
        <v>3</v>
      </c>
      <c r="BA20" s="110"/>
      <c r="BB20" s="248">
        <v>0</v>
      </c>
      <c r="BC20" s="334"/>
      <c r="BD20" s="334"/>
      <c r="BE20" s="6">
        <f t="shared" ref="BE20:BE25" si="169">ROUND((BB20*0.4+BC20*0.6),1)</f>
        <v>0</v>
      </c>
      <c r="BF20" s="104">
        <f t="shared" ref="BF20:BF25" si="170">ROUND(MAX((BB20*0.4+BC20*0.6),(BB20*0.4+BD20*0.6)),1)</f>
        <v>0</v>
      </c>
      <c r="BG20" s="104"/>
      <c r="BH20" s="12">
        <v>4</v>
      </c>
      <c r="BI20" s="110"/>
      <c r="BJ20" s="365">
        <f t="shared" ref="BJ20:BJ25" si="171">T20+AB20+AJ20+AR20+AZ20+BH20</f>
        <v>19</v>
      </c>
      <c r="BK20" s="375">
        <f t="shared" ref="BK20:BK25" si="172">(Q20*T20+Y20*AB20+AG20*AJ20+AO20*AR20+AW20*AZ20+BE20*BH20)/BJ20</f>
        <v>0</v>
      </c>
      <c r="BL20" s="375">
        <f t="shared" ref="BL20:BL25" si="173">(R20*T20+Z20*AB20+AH20*AJ20+AP20*AR20+AX20*AZ20+BF20*BH20)/BJ20</f>
        <v>0</v>
      </c>
      <c r="BM20" s="377" t="str">
        <f t="shared" ref="BM20:BM25" si="174">TEXT(BL20,"0.00")</f>
        <v>0.00</v>
      </c>
      <c r="BN20" s="394"/>
      <c r="BO20" s="357">
        <f t="shared" ref="BO20:BO25" si="175">U20+AC20+AK20+AS20+BA20+BI20</f>
        <v>0</v>
      </c>
      <c r="BP20" s="358" t="e">
        <f t="shared" ref="BP20:BP25" si="176">(R20*U20+Z20*AC20+AH20*AK20+AP20*AS20+AX20*BA20+BI20*BF20)/BO20</f>
        <v>#DIV/0!</v>
      </c>
      <c r="BQ20" s="46"/>
      <c r="BR20" s="46"/>
      <c r="BS20" s="46"/>
      <c r="BT20" s="46"/>
      <c r="BU20" s="46"/>
      <c r="BW20" s="46"/>
      <c r="BX20" s="46"/>
    </row>
    <row r="21" spans="1:116" ht="18.75" customHeight="1" x14ac:dyDescent="0.25">
      <c r="A21" s="33">
        <v>6</v>
      </c>
      <c r="B21" s="33" t="s">
        <v>957</v>
      </c>
      <c r="C21" s="100" t="s">
        <v>1114</v>
      </c>
      <c r="D21" s="391" t="s">
        <v>103</v>
      </c>
      <c r="E21" s="392" t="s">
        <v>1115</v>
      </c>
      <c r="F21" s="393" t="s">
        <v>445</v>
      </c>
      <c r="G21" s="101" t="s">
        <v>1116</v>
      </c>
      <c r="H21" s="33" t="s">
        <v>34</v>
      </c>
      <c r="I21" s="122" t="s">
        <v>1117</v>
      </c>
      <c r="J21" s="264"/>
      <c r="K21" s="803"/>
      <c r="L21" s="372"/>
      <c r="M21" s="804"/>
      <c r="N21" s="130"/>
      <c r="O21" s="4"/>
      <c r="P21" s="5"/>
      <c r="Q21" s="6">
        <f t="shared" si="159"/>
        <v>0</v>
      </c>
      <c r="R21" s="104">
        <f t="shared" si="160"/>
        <v>0</v>
      </c>
      <c r="S21" s="104"/>
      <c r="T21" s="12">
        <v>2</v>
      </c>
      <c r="U21" s="110"/>
      <c r="V21" s="249">
        <v>0</v>
      </c>
      <c r="W21" s="4"/>
      <c r="X21" s="5"/>
      <c r="Y21" s="6">
        <f t="shared" si="161"/>
        <v>0</v>
      </c>
      <c r="Z21" s="104">
        <f t="shared" si="162"/>
        <v>0</v>
      </c>
      <c r="AA21" s="104"/>
      <c r="AB21" s="12">
        <v>3</v>
      </c>
      <c r="AC21" s="110"/>
      <c r="AD21" s="130"/>
      <c r="AE21" s="4"/>
      <c r="AF21" s="5"/>
      <c r="AG21" s="6">
        <f t="shared" si="163"/>
        <v>0</v>
      </c>
      <c r="AH21" s="104">
        <f t="shared" si="164"/>
        <v>0</v>
      </c>
      <c r="AI21" s="104"/>
      <c r="AJ21" s="12">
        <v>3</v>
      </c>
      <c r="AK21" s="110"/>
      <c r="AL21" s="249">
        <v>0</v>
      </c>
      <c r="AM21" s="4"/>
      <c r="AN21" s="5"/>
      <c r="AO21" s="6">
        <f t="shared" si="165"/>
        <v>0</v>
      </c>
      <c r="AP21" s="104">
        <f t="shared" si="166"/>
        <v>0</v>
      </c>
      <c r="AQ21" s="104"/>
      <c r="AR21" s="12">
        <v>4</v>
      </c>
      <c r="AS21" s="110"/>
      <c r="AT21" s="287">
        <v>0</v>
      </c>
      <c r="AU21" s="334"/>
      <c r="AV21" s="334"/>
      <c r="AW21" s="6">
        <f t="shared" si="167"/>
        <v>0</v>
      </c>
      <c r="AX21" s="104">
        <f t="shared" si="168"/>
        <v>0</v>
      </c>
      <c r="AY21" s="104"/>
      <c r="AZ21" s="12">
        <v>3</v>
      </c>
      <c r="BA21" s="110"/>
      <c r="BB21" s="248">
        <v>0</v>
      </c>
      <c r="BC21" s="334"/>
      <c r="BD21" s="334"/>
      <c r="BE21" s="6">
        <f t="shared" si="169"/>
        <v>0</v>
      </c>
      <c r="BF21" s="104">
        <f t="shared" si="170"/>
        <v>0</v>
      </c>
      <c r="BG21" s="104"/>
      <c r="BH21" s="12">
        <v>4</v>
      </c>
      <c r="BI21" s="110"/>
      <c r="BJ21" s="365">
        <f t="shared" si="171"/>
        <v>19</v>
      </c>
      <c r="BK21" s="375">
        <f t="shared" si="172"/>
        <v>0</v>
      </c>
      <c r="BL21" s="375">
        <f t="shared" si="173"/>
        <v>0</v>
      </c>
      <c r="BM21" s="377" t="str">
        <f t="shared" si="174"/>
        <v>0.00</v>
      </c>
      <c r="BN21" s="394"/>
      <c r="BO21" s="357">
        <f t="shared" si="175"/>
        <v>0</v>
      </c>
      <c r="BP21" s="358" t="e">
        <f t="shared" si="176"/>
        <v>#DIV/0!</v>
      </c>
      <c r="BQ21" s="46"/>
      <c r="BR21" s="46"/>
      <c r="BS21" s="46"/>
      <c r="BT21" s="46"/>
      <c r="BU21" s="46"/>
      <c r="BW21" s="46"/>
      <c r="BX21" s="46"/>
    </row>
    <row r="22" spans="1:116" ht="18.75" customHeight="1" x14ac:dyDescent="0.25">
      <c r="A22" s="33">
        <v>7</v>
      </c>
      <c r="B22" s="33" t="s">
        <v>957</v>
      </c>
      <c r="C22" s="100" t="s">
        <v>1118</v>
      </c>
      <c r="D22" s="391" t="s">
        <v>1119</v>
      </c>
      <c r="E22" s="392" t="s">
        <v>77</v>
      </c>
      <c r="F22" s="393" t="s">
        <v>445</v>
      </c>
      <c r="G22" s="101" t="s">
        <v>1120</v>
      </c>
      <c r="H22" s="33" t="s">
        <v>28</v>
      </c>
      <c r="I22" s="122" t="s">
        <v>1121</v>
      </c>
      <c r="J22" s="264"/>
      <c r="K22" s="803"/>
      <c r="L22" s="372"/>
      <c r="M22" s="804"/>
      <c r="N22" s="130"/>
      <c r="O22" s="4"/>
      <c r="P22" s="5"/>
      <c r="Q22" s="6">
        <f t="shared" si="159"/>
        <v>0</v>
      </c>
      <c r="R22" s="104">
        <f t="shared" si="160"/>
        <v>0</v>
      </c>
      <c r="S22" s="104"/>
      <c r="T22" s="12">
        <v>2</v>
      </c>
      <c r="U22" s="110"/>
      <c r="V22" s="249">
        <v>0</v>
      </c>
      <c r="W22" s="4"/>
      <c r="X22" s="5"/>
      <c r="Y22" s="6">
        <f t="shared" si="161"/>
        <v>0</v>
      </c>
      <c r="Z22" s="104">
        <f t="shared" si="162"/>
        <v>0</v>
      </c>
      <c r="AA22" s="104"/>
      <c r="AB22" s="12">
        <v>3</v>
      </c>
      <c r="AC22" s="110"/>
      <c r="AD22" s="130"/>
      <c r="AE22" s="4"/>
      <c r="AF22" s="5"/>
      <c r="AG22" s="6">
        <f t="shared" si="163"/>
        <v>0</v>
      </c>
      <c r="AH22" s="104">
        <f t="shared" si="164"/>
        <v>0</v>
      </c>
      <c r="AI22" s="104"/>
      <c r="AJ22" s="12">
        <v>3</v>
      </c>
      <c r="AK22" s="110"/>
      <c r="AL22" s="249">
        <v>0</v>
      </c>
      <c r="AM22" s="4"/>
      <c r="AN22" s="5"/>
      <c r="AO22" s="6">
        <f t="shared" si="165"/>
        <v>0</v>
      </c>
      <c r="AP22" s="104">
        <f t="shared" si="166"/>
        <v>0</v>
      </c>
      <c r="AQ22" s="104"/>
      <c r="AR22" s="12">
        <v>4</v>
      </c>
      <c r="AS22" s="110"/>
      <c r="AT22" s="287">
        <v>0</v>
      </c>
      <c r="AU22" s="334"/>
      <c r="AV22" s="334"/>
      <c r="AW22" s="6">
        <f t="shared" si="167"/>
        <v>0</v>
      </c>
      <c r="AX22" s="104">
        <f t="shared" si="168"/>
        <v>0</v>
      </c>
      <c r="AY22" s="104"/>
      <c r="AZ22" s="12">
        <v>3</v>
      </c>
      <c r="BA22" s="110"/>
      <c r="BB22" s="248">
        <v>0</v>
      </c>
      <c r="BC22" s="334"/>
      <c r="BD22" s="334"/>
      <c r="BE22" s="6">
        <f t="shared" si="169"/>
        <v>0</v>
      </c>
      <c r="BF22" s="104">
        <f t="shared" si="170"/>
        <v>0</v>
      </c>
      <c r="BG22" s="104"/>
      <c r="BH22" s="12">
        <v>4</v>
      </c>
      <c r="BI22" s="110"/>
      <c r="BJ22" s="365">
        <f t="shared" si="171"/>
        <v>19</v>
      </c>
      <c r="BK22" s="375">
        <f t="shared" si="172"/>
        <v>0</v>
      </c>
      <c r="BL22" s="375">
        <f t="shared" si="173"/>
        <v>0</v>
      </c>
      <c r="BM22" s="377" t="str">
        <f t="shared" si="174"/>
        <v>0.00</v>
      </c>
      <c r="BN22" s="394"/>
      <c r="BO22" s="357">
        <f t="shared" si="175"/>
        <v>0</v>
      </c>
      <c r="BP22" s="358" t="e">
        <f t="shared" si="176"/>
        <v>#DIV/0!</v>
      </c>
      <c r="BQ22" s="46"/>
      <c r="BR22" s="46"/>
      <c r="BS22" s="46"/>
      <c r="BT22" s="46"/>
      <c r="BU22" s="46"/>
      <c r="BW22" s="46"/>
      <c r="BX22" s="46"/>
    </row>
    <row r="23" spans="1:116" ht="18.75" customHeight="1" x14ac:dyDescent="0.25">
      <c r="A23" s="33">
        <v>11</v>
      </c>
      <c r="B23" s="33" t="s">
        <v>957</v>
      </c>
      <c r="C23" s="100" t="s">
        <v>1122</v>
      </c>
      <c r="D23" s="391" t="s">
        <v>1123</v>
      </c>
      <c r="E23" s="392" t="s">
        <v>1124</v>
      </c>
      <c r="F23" s="393" t="s">
        <v>445</v>
      </c>
      <c r="G23" s="101" t="s">
        <v>1125</v>
      </c>
      <c r="H23" s="33" t="s">
        <v>28</v>
      </c>
      <c r="I23" s="122" t="s">
        <v>1126</v>
      </c>
      <c r="J23" s="264"/>
      <c r="K23" s="803"/>
      <c r="L23" s="372"/>
      <c r="M23" s="804"/>
      <c r="N23" s="130"/>
      <c r="O23" s="4"/>
      <c r="P23" s="5"/>
      <c r="Q23" s="6">
        <f t="shared" si="159"/>
        <v>0</v>
      </c>
      <c r="R23" s="104">
        <f t="shared" si="160"/>
        <v>0</v>
      </c>
      <c r="S23" s="104"/>
      <c r="T23" s="12">
        <v>2</v>
      </c>
      <c r="U23" s="110"/>
      <c r="V23" s="249">
        <v>0</v>
      </c>
      <c r="W23" s="4"/>
      <c r="X23" s="5"/>
      <c r="Y23" s="6">
        <f t="shared" si="161"/>
        <v>0</v>
      </c>
      <c r="Z23" s="104">
        <f t="shared" si="162"/>
        <v>0</v>
      </c>
      <c r="AA23" s="104"/>
      <c r="AB23" s="12">
        <v>3</v>
      </c>
      <c r="AC23" s="110"/>
      <c r="AD23" s="130"/>
      <c r="AE23" s="4"/>
      <c r="AF23" s="5"/>
      <c r="AG23" s="6">
        <f t="shared" si="163"/>
        <v>0</v>
      </c>
      <c r="AH23" s="104">
        <f t="shared" si="164"/>
        <v>0</v>
      </c>
      <c r="AI23" s="104"/>
      <c r="AJ23" s="12">
        <v>3</v>
      </c>
      <c r="AK23" s="110"/>
      <c r="AL23" s="249">
        <v>0</v>
      </c>
      <c r="AM23" s="4"/>
      <c r="AN23" s="5"/>
      <c r="AO23" s="6">
        <f t="shared" si="165"/>
        <v>0</v>
      </c>
      <c r="AP23" s="104">
        <f t="shared" si="166"/>
        <v>0</v>
      </c>
      <c r="AQ23" s="104"/>
      <c r="AR23" s="12">
        <v>4</v>
      </c>
      <c r="AS23" s="110"/>
      <c r="AT23" s="287">
        <v>0</v>
      </c>
      <c r="AU23" s="334"/>
      <c r="AV23" s="334"/>
      <c r="AW23" s="6">
        <f t="shared" si="167"/>
        <v>0</v>
      </c>
      <c r="AX23" s="104">
        <f t="shared" si="168"/>
        <v>0</v>
      </c>
      <c r="AY23" s="104"/>
      <c r="AZ23" s="12">
        <v>3</v>
      </c>
      <c r="BA23" s="110"/>
      <c r="BB23" s="248">
        <v>0</v>
      </c>
      <c r="BC23" s="334"/>
      <c r="BD23" s="334"/>
      <c r="BE23" s="6">
        <f t="shared" si="169"/>
        <v>0</v>
      </c>
      <c r="BF23" s="104">
        <f t="shared" si="170"/>
        <v>0</v>
      </c>
      <c r="BG23" s="104"/>
      <c r="BH23" s="12">
        <v>4</v>
      </c>
      <c r="BI23" s="110"/>
      <c r="BJ23" s="365">
        <f t="shared" si="171"/>
        <v>19</v>
      </c>
      <c r="BK23" s="375">
        <f t="shared" si="172"/>
        <v>0</v>
      </c>
      <c r="BL23" s="375">
        <f t="shared" si="173"/>
        <v>0</v>
      </c>
      <c r="BM23" s="377" t="str">
        <f t="shared" si="174"/>
        <v>0.00</v>
      </c>
      <c r="BN23" s="394"/>
      <c r="BO23" s="357">
        <f t="shared" si="175"/>
        <v>0</v>
      </c>
      <c r="BP23" s="358" t="e">
        <f t="shared" si="176"/>
        <v>#DIV/0!</v>
      </c>
      <c r="BQ23" s="46"/>
      <c r="BR23" s="46"/>
      <c r="BS23" s="46"/>
      <c r="BT23" s="46"/>
      <c r="BU23" s="46"/>
      <c r="BW23" s="46"/>
      <c r="BX23" s="46"/>
    </row>
    <row r="24" spans="1:116" ht="18.75" customHeight="1" x14ac:dyDescent="0.25">
      <c r="A24" s="33">
        <v>12</v>
      </c>
      <c r="B24" s="33" t="s">
        <v>957</v>
      </c>
      <c r="C24" s="100" t="s">
        <v>1127</v>
      </c>
      <c r="D24" s="391" t="s">
        <v>1128</v>
      </c>
      <c r="E24" s="392" t="s">
        <v>400</v>
      </c>
      <c r="F24" s="393" t="s">
        <v>445</v>
      </c>
      <c r="G24" s="101" t="s">
        <v>1129</v>
      </c>
      <c r="H24" s="33" t="s">
        <v>28</v>
      </c>
      <c r="I24" s="122" t="s">
        <v>1130</v>
      </c>
      <c r="J24" s="264"/>
      <c r="K24" s="803"/>
      <c r="L24" s="372"/>
      <c r="M24" s="804"/>
      <c r="N24" s="130"/>
      <c r="O24" s="4"/>
      <c r="P24" s="5"/>
      <c r="Q24" s="6">
        <f t="shared" si="159"/>
        <v>0</v>
      </c>
      <c r="R24" s="104">
        <f t="shared" si="160"/>
        <v>0</v>
      </c>
      <c r="S24" s="104"/>
      <c r="T24" s="12">
        <v>2</v>
      </c>
      <c r="U24" s="110"/>
      <c r="V24" s="249">
        <v>0</v>
      </c>
      <c r="W24" s="4"/>
      <c r="X24" s="5"/>
      <c r="Y24" s="6">
        <f t="shared" si="161"/>
        <v>0</v>
      </c>
      <c r="Z24" s="104">
        <f t="shared" si="162"/>
        <v>0</v>
      </c>
      <c r="AA24" s="104"/>
      <c r="AB24" s="12">
        <v>3</v>
      </c>
      <c r="AC24" s="110"/>
      <c r="AD24" s="130"/>
      <c r="AE24" s="4"/>
      <c r="AF24" s="5"/>
      <c r="AG24" s="6">
        <f t="shared" si="163"/>
        <v>0</v>
      </c>
      <c r="AH24" s="104">
        <f t="shared" si="164"/>
        <v>0</v>
      </c>
      <c r="AI24" s="104"/>
      <c r="AJ24" s="12">
        <v>3</v>
      </c>
      <c r="AK24" s="110"/>
      <c r="AL24" s="249">
        <v>0</v>
      </c>
      <c r="AM24" s="4"/>
      <c r="AN24" s="5"/>
      <c r="AO24" s="6">
        <f t="shared" si="165"/>
        <v>0</v>
      </c>
      <c r="AP24" s="104">
        <f t="shared" si="166"/>
        <v>0</v>
      </c>
      <c r="AQ24" s="104"/>
      <c r="AR24" s="12">
        <v>4</v>
      </c>
      <c r="AS24" s="110"/>
      <c r="AT24" s="287">
        <v>0</v>
      </c>
      <c r="AU24" s="334"/>
      <c r="AV24" s="334"/>
      <c r="AW24" s="6">
        <f t="shared" si="167"/>
        <v>0</v>
      </c>
      <c r="AX24" s="104">
        <f t="shared" si="168"/>
        <v>0</v>
      </c>
      <c r="AY24" s="104"/>
      <c r="AZ24" s="12">
        <v>3</v>
      </c>
      <c r="BA24" s="110"/>
      <c r="BB24" s="248">
        <v>0</v>
      </c>
      <c r="BC24" s="334"/>
      <c r="BD24" s="334"/>
      <c r="BE24" s="6">
        <f t="shared" si="169"/>
        <v>0</v>
      </c>
      <c r="BF24" s="104">
        <f t="shared" si="170"/>
        <v>0</v>
      </c>
      <c r="BG24" s="104"/>
      <c r="BH24" s="12">
        <v>4</v>
      </c>
      <c r="BI24" s="110"/>
      <c r="BJ24" s="365">
        <f t="shared" si="171"/>
        <v>19</v>
      </c>
      <c r="BK24" s="375">
        <f t="shared" si="172"/>
        <v>0</v>
      </c>
      <c r="BL24" s="375">
        <f t="shared" si="173"/>
        <v>0</v>
      </c>
      <c r="BM24" s="377" t="str">
        <f t="shared" si="174"/>
        <v>0.00</v>
      </c>
      <c r="BN24" s="394"/>
      <c r="BO24" s="357">
        <f t="shared" si="175"/>
        <v>0</v>
      </c>
      <c r="BP24" s="358" t="e">
        <f t="shared" si="176"/>
        <v>#DIV/0!</v>
      </c>
      <c r="BQ24" s="46"/>
      <c r="BR24" s="46"/>
      <c r="BS24" s="46"/>
      <c r="BT24" s="46"/>
      <c r="BU24" s="46"/>
      <c r="BW24" s="46"/>
      <c r="BX24" s="46"/>
    </row>
    <row r="25" spans="1:116" ht="18.75" customHeight="1" x14ac:dyDescent="0.25">
      <c r="A25" s="33">
        <v>14</v>
      </c>
      <c r="B25" s="33" t="s">
        <v>957</v>
      </c>
      <c r="C25" s="100" t="s">
        <v>1131</v>
      </c>
      <c r="D25" s="391" t="s">
        <v>1132</v>
      </c>
      <c r="E25" s="392" t="s">
        <v>1133</v>
      </c>
      <c r="F25" s="393" t="s">
        <v>445</v>
      </c>
      <c r="G25" s="101" t="s">
        <v>1134</v>
      </c>
      <c r="H25" s="33" t="s">
        <v>28</v>
      </c>
      <c r="I25" s="122" t="s">
        <v>1135</v>
      </c>
      <c r="J25" s="264"/>
      <c r="K25" s="803"/>
      <c r="L25" s="372"/>
      <c r="M25" s="804"/>
      <c r="N25" s="130"/>
      <c r="O25" s="4"/>
      <c r="P25" s="5"/>
      <c r="Q25" s="6">
        <f t="shared" si="159"/>
        <v>0</v>
      </c>
      <c r="R25" s="104">
        <f t="shared" si="160"/>
        <v>0</v>
      </c>
      <c r="S25" s="104"/>
      <c r="T25" s="12">
        <v>2</v>
      </c>
      <c r="U25" s="110"/>
      <c r="V25" s="249">
        <v>0</v>
      </c>
      <c r="W25" s="4"/>
      <c r="X25" s="5"/>
      <c r="Y25" s="6">
        <f t="shared" si="161"/>
        <v>0</v>
      </c>
      <c r="Z25" s="104">
        <f t="shared" si="162"/>
        <v>0</v>
      </c>
      <c r="AA25" s="104"/>
      <c r="AB25" s="12">
        <v>3</v>
      </c>
      <c r="AC25" s="110"/>
      <c r="AD25" s="130"/>
      <c r="AE25" s="4"/>
      <c r="AF25" s="5"/>
      <c r="AG25" s="6">
        <f t="shared" si="163"/>
        <v>0</v>
      </c>
      <c r="AH25" s="104">
        <f t="shared" si="164"/>
        <v>0</v>
      </c>
      <c r="AI25" s="104"/>
      <c r="AJ25" s="12">
        <v>3</v>
      </c>
      <c r="AK25" s="110"/>
      <c r="AL25" s="249">
        <v>0</v>
      </c>
      <c r="AM25" s="4"/>
      <c r="AN25" s="5"/>
      <c r="AO25" s="6">
        <f t="shared" si="165"/>
        <v>0</v>
      </c>
      <c r="AP25" s="104">
        <f t="shared" si="166"/>
        <v>0</v>
      </c>
      <c r="AQ25" s="104"/>
      <c r="AR25" s="12">
        <v>4</v>
      </c>
      <c r="AS25" s="110"/>
      <c r="AT25" s="287">
        <v>0</v>
      </c>
      <c r="AU25" s="334"/>
      <c r="AV25" s="334"/>
      <c r="AW25" s="6">
        <f t="shared" si="167"/>
        <v>0</v>
      </c>
      <c r="AX25" s="104">
        <f t="shared" si="168"/>
        <v>0</v>
      </c>
      <c r="AY25" s="104"/>
      <c r="AZ25" s="12">
        <v>3</v>
      </c>
      <c r="BA25" s="110"/>
      <c r="BB25" s="248">
        <v>0</v>
      </c>
      <c r="BC25" s="334"/>
      <c r="BD25" s="334"/>
      <c r="BE25" s="6">
        <f t="shared" si="169"/>
        <v>0</v>
      </c>
      <c r="BF25" s="104">
        <f t="shared" si="170"/>
        <v>0</v>
      </c>
      <c r="BG25" s="104"/>
      <c r="BH25" s="12">
        <v>4</v>
      </c>
      <c r="BI25" s="110"/>
      <c r="BJ25" s="365">
        <f t="shared" si="171"/>
        <v>19</v>
      </c>
      <c r="BK25" s="375">
        <f t="shared" si="172"/>
        <v>0</v>
      </c>
      <c r="BL25" s="375">
        <f t="shared" si="173"/>
        <v>0</v>
      </c>
      <c r="BM25" s="377" t="str">
        <f t="shared" si="174"/>
        <v>0.00</v>
      </c>
      <c r="BN25" s="394"/>
      <c r="BO25" s="357">
        <f t="shared" si="175"/>
        <v>0</v>
      </c>
      <c r="BP25" s="358" t="e">
        <f t="shared" si="176"/>
        <v>#DIV/0!</v>
      </c>
      <c r="BQ25" s="46"/>
      <c r="BR25" s="46"/>
      <c r="BS25" s="46"/>
      <c r="BT25" s="46"/>
      <c r="BU25" s="46"/>
      <c r="BW25" s="46"/>
      <c r="BX25" s="46"/>
    </row>
  </sheetData>
  <autoFilter ref="A1:LW13"/>
  <conditionalFormatting sqref="KS2:KS13">
    <cfRule type="cellIs" dxfId="0" priority="1" stopIfTrue="1" operator="lessThan">
      <formula>5</formula>
    </cfRule>
  </conditionalFormatting>
  <pageMargins left="0.25" right="0" top="0.25" bottom="0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CK8 VI TRI 1</vt:lpstr>
      <vt:lpstr>CK8 VI TRI 2</vt:lpstr>
      <vt:lpstr>CKT17</vt:lpstr>
      <vt:lpstr>CKX18 VI TRI 1</vt:lpstr>
      <vt:lpstr>CKX18 VI TRI 2</vt:lpstr>
      <vt:lpstr>CTN1</vt:lpstr>
      <vt:lpstr>'CK8 VI TRI 2'!Print_Titles</vt:lpstr>
      <vt:lpstr>'CKT17'!Print_Titles</vt:lpstr>
      <vt:lpstr>'CKX18 VI TRI 1'!Print_Titles</vt:lpstr>
      <vt:lpstr>'CTN1'!Print_Titles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Admin</dc:creator>
  <cp:lastModifiedBy>Admin</cp:lastModifiedBy>
  <cp:lastPrinted>2022-01-11T02:00:35Z</cp:lastPrinted>
  <dcterms:created xsi:type="dcterms:W3CDTF">1996-10-14T23:33:28Z</dcterms:created>
  <dcterms:modified xsi:type="dcterms:W3CDTF">2022-03-10T08:36:59Z</dcterms:modified>
</cp:coreProperties>
</file>